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Računovodstvo\Downloads\"/>
    </mc:Choice>
  </mc:AlternateContent>
  <xr:revisionPtr revIDLastSave="0" documentId="13_ncr:1_{2D3B7415-AF40-47A1-B5AE-6C5AFD2560A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Sažetak" sheetId="2" r:id="rId1"/>
    <sheet name="Račun prihoda i rashoda" sheetId="3" r:id="rId2"/>
    <sheet name="Račun financiranja" sheetId="4" r:id="rId3"/>
    <sheet name="Posebni dio" sheetId="5" r:id="rId4"/>
  </sheets>
  <definedNames>
    <definedName name="__S0A_Master_DS__X" localSheetId="0">Sažetak!$A$8:$F$26</definedName>
    <definedName name="__S0A_Naslov_DS__" localSheetId="0">Sažetak!$A$1:$F$7</definedName>
    <definedName name="__S1A_G01_DS__X" localSheetId="2">'Račun financiranja'!#REF!</definedName>
    <definedName name="__S1A_G01_DS__X" localSheetId="1">'Račun prihoda i rashoda'!$A$7:$F$17</definedName>
    <definedName name="__S1A_G02_DS__X" localSheetId="2">'Račun financiranja'!#REF!</definedName>
    <definedName name="__S1A_G02_DS__X" localSheetId="1">'Račun prihoda i rashoda'!$A$11:$F$13</definedName>
    <definedName name="__S1A_G03_DS__X" localSheetId="2">'Račun financiranja'!#REF!</definedName>
    <definedName name="__S1A_G03_DS__X" localSheetId="1">'Račun prihoda i rashoda'!$A$12:$F$13</definedName>
    <definedName name="__S1A_Master_DS__X" localSheetId="2">'Račun financiranja'!#REF!</definedName>
    <definedName name="__S1A_Master_DS__X" localSheetId="1">'Račun prihoda i rashoda'!$A$13:$F$13</definedName>
    <definedName name="__S1A_Naslov_DS__" localSheetId="2">'Račun financiranja'!$A$1:$F$6</definedName>
    <definedName name="__S1A_Naslov_DS__" localSheetId="1">'Račun prihoda i rashoda'!$A$1:$F$6</definedName>
    <definedName name="__S2A_G01_DS__X" localSheetId="3">'Posebni dio'!$A$6:$D$51</definedName>
    <definedName name="__S2A_G02_DS__X" localSheetId="3">'Posebni dio'!$A$7:$D$51</definedName>
    <definedName name="__S2A_G02D__" localSheetId="3">'Posebni dio'!$A$9:$D$9</definedName>
    <definedName name="__S2A_G03_DS__X" localSheetId="3">'Posebni dio'!$A$11:$D$51</definedName>
    <definedName name="__S2A_G04_DS__X" localSheetId="3">'Posebni dio'!$A$12:$D$17</definedName>
    <definedName name="__S2A_G05_DS__X" localSheetId="3">'Posebni dio'!$A$13:$D$17</definedName>
    <definedName name="__S2A_G06_DS__X" localSheetId="3">'Posebni dio'!$A$14:$D$15</definedName>
    <definedName name="__S2A_Master_DS__X" localSheetId="3">'Posebni dio'!$A$15:$D$15</definedName>
    <definedName name="__S2A_Naslov_DS__" localSheetId="3">'Posebni dio'!$A$1:$D$5</definedName>
    <definedName name="S0A_RedoviSveuk" localSheetId="0">Sažetak!#REF!</definedName>
    <definedName name="S0A_Ver1" localSheetId="0">Sažetak!$A$8:$F$26</definedName>
    <definedName name="S1A_RedoviSveuk" localSheetId="2">'Račun financiranja'!$A$7:$F$7</definedName>
    <definedName name="S1A_RedoviSveuk" localSheetId="1">'Račun prihoda i rashoda'!$A$18:$F$18</definedName>
    <definedName name="S2A_GDET01_Redovi" localSheetId="3">'Posebni dio'!$A$8:$D$9</definedName>
    <definedName name="S2A_RedoviSveuk" localSheetId="3">'Posebni dio'!$A$52:$D$52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4" i="3" l="1"/>
  <c r="D63" i="3"/>
  <c r="E63" i="3" s="1"/>
  <c r="F95" i="3"/>
  <c r="E95" i="3"/>
  <c r="D94" i="3"/>
  <c r="C94" i="3"/>
  <c r="F94" i="3" s="1"/>
  <c r="B94" i="3"/>
  <c r="E94" i="3" s="1"/>
  <c r="C49" i="5"/>
  <c r="C46" i="5" s="1"/>
  <c r="C47" i="5"/>
  <c r="C43" i="5"/>
  <c r="C18" i="5" s="1"/>
  <c r="C24" i="5"/>
  <c r="C19" i="5" s="1"/>
  <c r="C20" i="5"/>
  <c r="C16" i="5"/>
  <c r="C13" i="5" s="1"/>
  <c r="C14" i="5"/>
  <c r="C5" i="5"/>
  <c r="D5" i="5" s="1"/>
  <c r="D30" i="4"/>
  <c r="C30" i="4"/>
  <c r="F30" i="4" s="1"/>
  <c r="B30" i="4"/>
  <c r="E30" i="4" s="1"/>
  <c r="D29" i="4"/>
  <c r="E29" i="4" s="1"/>
  <c r="C29" i="4"/>
  <c r="B29" i="4"/>
  <c r="D24" i="4"/>
  <c r="C24" i="4"/>
  <c r="F24" i="4" s="1"/>
  <c r="B24" i="4"/>
  <c r="E24" i="4" s="1"/>
  <c r="F23" i="4"/>
  <c r="D23" i="4"/>
  <c r="C23" i="4"/>
  <c r="B23" i="4"/>
  <c r="E23" i="4" s="1"/>
  <c r="F13" i="4"/>
  <c r="D13" i="4"/>
  <c r="B13" i="4"/>
  <c r="E13" i="4" s="1"/>
  <c r="D12" i="4"/>
  <c r="F12" i="4" s="1"/>
  <c r="B12" i="4"/>
  <c r="F7" i="4"/>
  <c r="D7" i="4"/>
  <c r="B7" i="4"/>
  <c r="E7" i="4" s="1"/>
  <c r="D6" i="4"/>
  <c r="F6" i="4" s="1"/>
  <c r="B6" i="4"/>
  <c r="D111" i="3"/>
  <c r="C111" i="3"/>
  <c r="B111" i="3"/>
  <c r="F110" i="3"/>
  <c r="E110" i="3"/>
  <c r="D109" i="3"/>
  <c r="C109" i="3"/>
  <c r="B109" i="3"/>
  <c r="E109" i="3" s="1"/>
  <c r="D108" i="3"/>
  <c r="C108" i="3"/>
  <c r="B108" i="3"/>
  <c r="F97" i="3"/>
  <c r="E97" i="3"/>
  <c r="D96" i="3"/>
  <c r="C96" i="3"/>
  <c r="B96" i="3"/>
  <c r="F93" i="3"/>
  <c r="E93" i="3"/>
  <c r="D92" i="3"/>
  <c r="C92" i="3"/>
  <c r="B92" i="3"/>
  <c r="D91" i="3"/>
  <c r="C91" i="3"/>
  <c r="B91" i="3"/>
  <c r="F83" i="3"/>
  <c r="E83" i="3"/>
  <c r="D82" i="3"/>
  <c r="C82" i="3"/>
  <c r="C86" i="3" s="1"/>
  <c r="B82" i="3"/>
  <c r="F81" i="3"/>
  <c r="E81" i="3"/>
  <c r="D80" i="3"/>
  <c r="C80" i="3"/>
  <c r="B80" i="3"/>
  <c r="D79" i="3"/>
  <c r="C79" i="3"/>
  <c r="B79" i="3"/>
  <c r="E68" i="3"/>
  <c r="D67" i="3"/>
  <c r="B67" i="3"/>
  <c r="E67" i="3" s="1"/>
  <c r="E62" i="3"/>
  <c r="D61" i="3"/>
  <c r="E59" i="3"/>
  <c r="D58" i="3"/>
  <c r="B58" i="3"/>
  <c r="D57" i="3"/>
  <c r="B57" i="3"/>
  <c r="E56" i="3"/>
  <c r="E55" i="3"/>
  <c r="E54" i="3"/>
  <c r="D53" i="3"/>
  <c r="B53" i="3"/>
  <c r="E52" i="3"/>
  <c r="E51" i="3"/>
  <c r="E50" i="3"/>
  <c r="E49" i="3"/>
  <c r="E47" i="3"/>
  <c r="E46" i="3"/>
  <c r="E45" i="3"/>
  <c r="E44" i="3"/>
  <c r="D43" i="3"/>
  <c r="B43" i="3"/>
  <c r="E42" i="3"/>
  <c r="E41" i="3"/>
  <c r="E40" i="3"/>
  <c r="E39" i="3"/>
  <c r="E38" i="3"/>
  <c r="D37" i="3"/>
  <c r="B37" i="3"/>
  <c r="E36" i="3"/>
  <c r="E35" i="3"/>
  <c r="E34" i="3"/>
  <c r="D33" i="3"/>
  <c r="B33" i="3"/>
  <c r="E31" i="3"/>
  <c r="D30" i="3"/>
  <c r="B30" i="3"/>
  <c r="E29" i="3"/>
  <c r="D28" i="3"/>
  <c r="B28" i="3"/>
  <c r="E27" i="3"/>
  <c r="D26" i="3"/>
  <c r="D23" i="3"/>
  <c r="B23" i="3"/>
  <c r="E17" i="3"/>
  <c r="E16" i="3"/>
  <c r="D15" i="3"/>
  <c r="B15" i="3"/>
  <c r="D14" i="3"/>
  <c r="B14" i="3"/>
  <c r="E13" i="3"/>
  <c r="D12" i="3"/>
  <c r="B12" i="3"/>
  <c r="D11" i="3"/>
  <c r="B11" i="3"/>
  <c r="D6" i="3"/>
  <c r="F6" i="3" s="1"/>
  <c r="B6" i="3"/>
  <c r="D25" i="2"/>
  <c r="D26" i="2" s="1"/>
  <c r="C25" i="2"/>
  <c r="F25" i="2" s="1"/>
  <c r="B25" i="2"/>
  <c r="F24" i="2"/>
  <c r="E24" i="2"/>
  <c r="F23" i="2"/>
  <c r="E23" i="2"/>
  <c r="E22" i="2"/>
  <c r="D22" i="2"/>
  <c r="C22" i="2"/>
  <c r="F22" i="2" s="1"/>
  <c r="B22" i="2"/>
  <c r="F21" i="2"/>
  <c r="E21" i="2"/>
  <c r="F20" i="2"/>
  <c r="E20" i="2"/>
  <c r="D19" i="2"/>
  <c r="F19" i="2" s="1"/>
  <c r="C19" i="2"/>
  <c r="B19" i="2"/>
  <c r="F18" i="2"/>
  <c r="E18" i="2"/>
  <c r="D18" i="2"/>
  <c r="C18" i="2"/>
  <c r="B18" i="2"/>
  <c r="F14" i="2"/>
  <c r="D14" i="2"/>
  <c r="C14" i="2"/>
  <c r="C26" i="2" s="1"/>
  <c r="B14" i="2"/>
  <c r="E14" i="2" s="1"/>
  <c r="D13" i="2"/>
  <c r="C13" i="2"/>
  <c r="F13" i="2" s="1"/>
  <c r="B13" i="2"/>
  <c r="F12" i="2"/>
  <c r="E12" i="2"/>
  <c r="F11" i="2"/>
  <c r="E11" i="2"/>
  <c r="D10" i="2"/>
  <c r="E10" i="2" s="1"/>
  <c r="C10" i="2"/>
  <c r="B10" i="2"/>
  <c r="F9" i="2"/>
  <c r="E9" i="2"/>
  <c r="F8" i="2"/>
  <c r="E8" i="2"/>
  <c r="F7" i="2"/>
  <c r="E7" i="2"/>
  <c r="D7" i="2"/>
  <c r="C7" i="2"/>
  <c r="B7" i="2"/>
  <c r="E25" i="2" l="1"/>
  <c r="F26" i="2"/>
  <c r="E12" i="3"/>
  <c r="E30" i="3"/>
  <c r="E37" i="3"/>
  <c r="E58" i="3"/>
  <c r="B98" i="3"/>
  <c r="C98" i="3"/>
  <c r="D98" i="3"/>
  <c r="F109" i="3"/>
  <c r="D25" i="3"/>
  <c r="E43" i="3"/>
  <c r="E61" i="3"/>
  <c r="E6" i="3"/>
  <c r="D32" i="3"/>
  <c r="D24" i="3" s="1"/>
  <c r="E53" i="3"/>
  <c r="E33" i="3"/>
  <c r="F108" i="3"/>
  <c r="E111" i="3"/>
  <c r="E57" i="3"/>
  <c r="E92" i="3"/>
  <c r="E11" i="3"/>
  <c r="E15" i="3"/>
  <c r="F92" i="3"/>
  <c r="F91" i="3"/>
  <c r="E23" i="3"/>
  <c r="F79" i="3"/>
  <c r="E82" i="3"/>
  <c r="E80" i="3"/>
  <c r="D7" i="3"/>
  <c r="E26" i="3"/>
  <c r="F80" i="3"/>
  <c r="E98" i="3"/>
  <c r="E96" i="3"/>
  <c r="B32" i="3"/>
  <c r="D86" i="3"/>
  <c r="F86" i="3" s="1"/>
  <c r="F111" i="3"/>
  <c r="E13" i="2"/>
  <c r="E19" i="2"/>
  <c r="F10" i="2"/>
  <c r="E14" i="3"/>
  <c r="B25" i="3"/>
  <c r="F29" i="4"/>
  <c r="C6" i="5"/>
  <c r="E28" i="3"/>
  <c r="D60" i="3"/>
  <c r="F82" i="3"/>
  <c r="F96" i="3"/>
  <c r="D18" i="3"/>
  <c r="B26" i="2"/>
  <c r="E26" i="2" s="1"/>
  <c r="C12" i="5"/>
  <c r="F23" i="3"/>
  <c r="E79" i="3"/>
  <c r="E91" i="3"/>
  <c r="E108" i="3"/>
  <c r="E6" i="4"/>
  <c r="E12" i="4"/>
  <c r="C45" i="5"/>
  <c r="C52" i="5" s="1"/>
  <c r="E25" i="3" l="1"/>
  <c r="F98" i="3"/>
  <c r="D69" i="3"/>
  <c r="E32" i="3"/>
  <c r="E86" i="3"/>
  <c r="E18" i="3"/>
  <c r="B24" i="3"/>
  <c r="E24" i="3" s="1"/>
  <c r="E7" i="3"/>
  <c r="C11" i="5"/>
  <c r="E60" i="3"/>
  <c r="C7" i="5"/>
  <c r="E69" i="3" l="1"/>
</calcChain>
</file>

<file path=xl/sharedStrings.xml><?xml version="1.0" encoding="utf-8"?>
<sst xmlns="http://schemas.openxmlformats.org/spreadsheetml/2006/main" count="248" uniqueCount="147">
  <si>
    <t>DRŽAVNI ARHIV U VIROVITICI</t>
  </si>
  <si>
    <t>IZVRŠENJE FINANCIJSKOG PLANA PRORAČUNSKOG KORISNIKA DRŽAVNOG PRORAČUNA ZA 2026. GODINU</t>
  </si>
  <si>
    <t>I. OPĆI DIO</t>
  </si>
  <si>
    <t>SAŽETAK  RAČUNA PRIHODA I RASHODA I RAČUNA FINANCIRANJA</t>
  </si>
  <si>
    <t>A. SAŽETAK  RAČUNA PRIHODA I RASHODA</t>
  </si>
  <si>
    <t>Brojčana oznaka i naziv</t>
  </si>
  <si>
    <t>Ostvarenje /
Izvršenje
01.-06.2025.</t>
  </si>
  <si>
    <t>Izvorni plan
2026.</t>
  </si>
  <si>
    <t>Ostvarenje /
Izvršenje
01.-06.2026.</t>
  </si>
  <si>
    <t>Indeks
izvršenja
01.-06.2025.</t>
  </si>
  <si>
    <t>Indeks
izvršenja
01.-06.2026.</t>
  </si>
  <si>
    <t>1</t>
  </si>
  <si>
    <t>6 Prihodi poslovanja</t>
  </si>
  <si>
    <t>7 Prihodi od prodaje nefinancijske imovine</t>
  </si>
  <si>
    <t xml:space="preserve">PRIHODI </t>
  </si>
  <si>
    <t>3 Rashodi poslovanja</t>
  </si>
  <si>
    <t>4 Rashodi za nabavu nefinancijske imovine</t>
  </si>
  <si>
    <t xml:space="preserve">RASHODI </t>
  </si>
  <si>
    <t>Razlika - višak/manjak</t>
  </si>
  <si>
    <t>B. SAŽETAK  RAČUNA FINANCIRANJA</t>
  </si>
  <si>
    <t>8 Primici od financijske imovine i zaduživanja</t>
  </si>
  <si>
    <t>5 Izdaci za financijsku imovinu i otplate zajmova</t>
  </si>
  <si>
    <t>RAZLIKA PRIMITAKA I IZDATAKA (8 - 5)</t>
  </si>
  <si>
    <t>PRIJENOS SREDSTAVA IZ PRETHODNE GODINE</t>
  </si>
  <si>
    <t>PRIJENOS SREDSTAVA U SLJEDEĆE RAZDOBLJE/GODINU</t>
  </si>
  <si>
    <t>Neto financiranje: (8 - 5) + Donos - Prijenos</t>
  </si>
  <si>
    <t xml:space="preserve">VIŠAK/MANJAK + NETO FINANCIRANJE </t>
  </si>
  <si>
    <t>RAČUN PRIHODA I RASHODA</t>
  </si>
  <si>
    <t xml:space="preserve">IZVJEŠTAJ O PRIHODIMA I RASHODIMA PREMA EKONOMSKOJ KLASIFIKACIJI </t>
  </si>
  <si>
    <t>PRIHODI</t>
  </si>
  <si>
    <t>Brojčana oznaka i naziv grupe</t>
  </si>
  <si>
    <t xml:space="preserve"> 66 Prihodi od prod.proizv.i robe te pruž.usl.i prih.od donac.te povr.po protes.jam.</t>
  </si>
  <si>
    <t xml:space="preserve">  661 Prihodi od prodaje proizvoda i robe te pruženih usluga</t>
  </si>
  <si>
    <t xml:space="preserve">   6615 Prihodi od pruženih usluga</t>
  </si>
  <si>
    <t xml:space="preserve"> 67 Prihodi iz nadležnog proračuna i od HZZO-a temeljem ugovornih obveza</t>
  </si>
  <si>
    <t xml:space="preserve">  671 Prihodi iz nadležnog proračuna za financiranje redovne djelatnosti prorač. kor.</t>
  </si>
  <si>
    <t xml:space="preserve">   6711 Prihodi iz nadležnog proračuna za financiranje rashoda poslovanja</t>
  </si>
  <si>
    <t xml:space="preserve">   6712 Prihodi iz nadležnog proračuna za fin. rashoda za nabavu nefinac. imovine</t>
  </si>
  <si>
    <t>SVEUKUPNO:</t>
  </si>
  <si>
    <t>RASHODI</t>
  </si>
  <si>
    <t xml:space="preserve"> 31 Rashodi za zaposlene</t>
  </si>
  <si>
    <t xml:space="preserve">  311 Plaće (Bruto)</t>
  </si>
  <si>
    <t xml:space="preserve">   3111 Plaće za redovan rad</t>
  </si>
  <si>
    <t xml:space="preserve">  312 Ostali rashodi za zaposlene</t>
  </si>
  <si>
    <t xml:space="preserve">   3121 Ostali rashodi za zaposlene</t>
  </si>
  <si>
    <t xml:space="preserve">  313 Doprinosi na plaće</t>
  </si>
  <si>
    <t xml:space="preserve">   3132 Doprinosi za obvezno zdravstveno osiguranje</t>
  </si>
  <si>
    <t xml:space="preserve"> 32 Materijalni rashodi</t>
  </si>
  <si>
    <t xml:space="preserve">  321 Naknade troškova zaposlenima</t>
  </si>
  <si>
    <t xml:space="preserve">   3211 Službena putovanja</t>
  </si>
  <si>
    <t xml:space="preserve">   3212 Naknade za prijevoz, za rad na terenu i odvojeni život</t>
  </si>
  <si>
    <t xml:space="preserve">   3213 Stručno usavršavanje zaposlenika</t>
  </si>
  <si>
    <t xml:space="preserve">  322 Rashodi za materijal i energiju</t>
  </si>
  <si>
    <t xml:space="preserve">   3221 Uredski materijal i ostali materijalni rashodi</t>
  </si>
  <si>
    <t xml:space="preserve">   3223 Energija</t>
  </si>
  <si>
    <t xml:space="preserve">   3224 Materijal i dijelovi za tekuće i investicijsko održavanje</t>
  </si>
  <si>
    <t xml:space="preserve">   3225 Sitni inventar i auto gume</t>
  </si>
  <si>
    <t xml:space="preserve">   3227 Službena, radna i zaštitna odjeća i obuća</t>
  </si>
  <si>
    <t xml:space="preserve">  323 Rashodi za usluge</t>
  </si>
  <si>
    <t xml:space="preserve">   3231 Usluge telefona, pošte i prijevoza</t>
  </si>
  <si>
    <t xml:space="preserve">   3232 Usluge tekućeg i investicijskog održavanja</t>
  </si>
  <si>
    <t xml:space="preserve">   3233 Usluge promidžbe i informiranja</t>
  </si>
  <si>
    <t xml:space="preserve">   3234 Komunalne usluge</t>
  </si>
  <si>
    <t xml:space="preserve">   3236 Zdravstvene i veterinarske usluge</t>
  </si>
  <si>
    <t xml:space="preserve">   3237 Intelektualne i osobne usluge</t>
  </si>
  <si>
    <t xml:space="preserve">   3238 Računalne usluge</t>
  </si>
  <si>
    <t xml:space="preserve">   3239 Ostale usluge</t>
  </si>
  <si>
    <t xml:space="preserve">  329 Ostali nespomenuti rashodi poslovanja</t>
  </si>
  <si>
    <t xml:space="preserve">   3292 Premije osiguranja</t>
  </si>
  <si>
    <t xml:space="preserve">   3293 Reprezentacija</t>
  </si>
  <si>
    <t xml:space="preserve">   3299 Ostali nespomenuti rashodi poslovanja</t>
  </si>
  <si>
    <t xml:space="preserve"> 34 Financijski rashodi</t>
  </si>
  <si>
    <t xml:space="preserve">  343 Ostali financijski rashodi</t>
  </si>
  <si>
    <t xml:space="preserve">   3431 Bankarske usluge i usluge platnog prometa</t>
  </si>
  <si>
    <t xml:space="preserve">  422 Postrojenja i oprema</t>
  </si>
  <si>
    <t xml:space="preserve">   4221 Uredska oprema i namještaj</t>
  </si>
  <si>
    <t xml:space="preserve">  423 Prijevozna sredstva</t>
  </si>
  <si>
    <t xml:space="preserve">   4231 Prijevozna sredstva u cestovnom prometu</t>
  </si>
  <si>
    <t>IZVJEŠTAJ O PRIHODIMA I RASHODIMA PREMA IZVORIMA FINANCIRANJA</t>
  </si>
  <si>
    <t>1 OPĆI PRIHODI I PRIMICI</t>
  </si>
  <si>
    <t xml:space="preserve"> 11 Iz proračuna</t>
  </si>
  <si>
    <t>3 VLASTITI PRIHODI</t>
  </si>
  <si>
    <t xml:space="preserve"> 31 Vlastiti prihodi</t>
  </si>
  <si>
    <t>IZVJEŠTAJ O RASHODIMA PREMA FUNKCIJSKOJ KLASIFIKACIJI</t>
  </si>
  <si>
    <t xml:space="preserve"> </t>
  </si>
  <si>
    <t xml:space="preserve">  </t>
  </si>
  <si>
    <t xml:space="preserve"> RAČUN FINANCIRANJA</t>
  </si>
  <si>
    <t>IZVJEŠTAJ RAČUNA FINANCIRANJA PREMA EKONOMSKOJ KLASIFIKACIJI</t>
  </si>
  <si>
    <t>PRIMICI</t>
  </si>
  <si>
    <t>IZDACI</t>
  </si>
  <si>
    <t>IZVJEŠTAJ RAČUNA FINANCIRANJA PREMA IZVORIMA FINANCIRANJA</t>
  </si>
  <si>
    <t>II. POSEBNI DIO</t>
  </si>
  <si>
    <t>IZVJEŠTAJ PO PROGRAMSKOJ KLASIFIKACIJI</t>
  </si>
  <si>
    <t>RASHODI I IZDACI</t>
  </si>
  <si>
    <t xml:space="preserve">            Rekapitulacija izvora financiranja</t>
  </si>
  <si>
    <t xml:space="preserve">            11 Iz proračuna</t>
  </si>
  <si>
    <t xml:space="preserve">490.627,00 </t>
  </si>
  <si>
    <t xml:space="preserve">185.118,50 </t>
  </si>
  <si>
    <t xml:space="preserve">            31 Vlastiti prihodi</t>
  </si>
  <si>
    <t xml:space="preserve">15.500,00 </t>
  </si>
  <si>
    <t xml:space="preserve">650,71 </t>
  </si>
  <si>
    <t xml:space="preserve">   </t>
  </si>
  <si>
    <t xml:space="preserve">   A56502813 ARHIVI PROGRAMSKA DJELATNOST</t>
  </si>
  <si>
    <t xml:space="preserve">    11 Iz proračuna</t>
  </si>
  <si>
    <t xml:space="preserve">     32 Materijalni rashodi</t>
  </si>
  <si>
    <t xml:space="preserve">      3239 Ostale usluge</t>
  </si>
  <si>
    <t xml:space="preserve">     42 Rashodi za nabavu proizvedene dugotrajne imovine</t>
  </si>
  <si>
    <t xml:space="preserve">      4221 Uredska oprema i namještaj</t>
  </si>
  <si>
    <t xml:space="preserve">   A78300013 Administracija i uprava</t>
  </si>
  <si>
    <t xml:space="preserve">     31 Rashodi za zaposlene</t>
  </si>
  <si>
    <t xml:space="preserve">      3111 Plaće za redovan rad</t>
  </si>
  <si>
    <t xml:space="preserve">      3121 Ostali rashodi za zaposlene</t>
  </si>
  <si>
    <t xml:space="preserve">      3132 Doprinosi za obvezno zdravstveno osiguranje</t>
  </si>
  <si>
    <t xml:space="preserve">      3211 Službena putovanja</t>
  </si>
  <si>
    <t xml:space="preserve">      3212 Naknade za prijevoz, za rad na terenu i odvojeni život</t>
  </si>
  <si>
    <t xml:space="preserve">      3213 Stručno usavršavanje zaposlenika</t>
  </si>
  <si>
    <t xml:space="preserve">      3221 Uredski materijal i ostali materijalni rashodi</t>
  </si>
  <si>
    <t xml:space="preserve">      3223 Energija</t>
  </si>
  <si>
    <t xml:space="preserve">      3224 Materijal i dijelovi za tekuće i investicijsko održavanje</t>
  </si>
  <si>
    <t xml:space="preserve">      3225 Sitni inventar i auto gume</t>
  </si>
  <si>
    <t xml:space="preserve">      3227 Službena, radna i zaštitna odjeća i obuća</t>
  </si>
  <si>
    <t xml:space="preserve">      3231 Usluge telefona, pošte i prijevoza</t>
  </si>
  <si>
    <t xml:space="preserve">      3232 Usluge tekućeg i investicijskog održavanja</t>
  </si>
  <si>
    <t xml:space="preserve">      3233 Usluge promidžbe i informiranja</t>
  </si>
  <si>
    <t xml:space="preserve">      3234 Komunalne usluge</t>
  </si>
  <si>
    <t xml:space="preserve">      3236 Zdravstvene i veterinarske usluge</t>
  </si>
  <si>
    <t xml:space="preserve">      3237 Intelektualne i osobne usluge</t>
  </si>
  <si>
    <t xml:space="preserve">      3238 Računalne usluge</t>
  </si>
  <si>
    <t xml:space="preserve">      3292 Premije osiguranja</t>
  </si>
  <si>
    <t xml:space="preserve">      3299 Ostali nespomenuti rashodi poslovanja</t>
  </si>
  <si>
    <t xml:space="preserve">     34 Financijski rashodi</t>
  </si>
  <si>
    <t xml:space="preserve">      3431 Bankarske usluge i usluge platnog prometa</t>
  </si>
  <si>
    <t xml:space="preserve">   A78300113 Admin.i uprav.ostali izvori</t>
  </si>
  <si>
    <t xml:space="preserve">    31 Vlastiti prihodi</t>
  </si>
  <si>
    <t xml:space="preserve">      3293 Reprezentacija</t>
  </si>
  <si>
    <t xml:space="preserve">      4231 Prijevozna sredstva u cestovnom prometu</t>
  </si>
  <si>
    <t>63 Pomoći iz inozemstva i od subjekata unutar općeg proračuna</t>
  </si>
  <si>
    <t>639 Prijenosi između proračunskih korisnika istog proračuna</t>
  </si>
  <si>
    <t xml:space="preserve">6394 Kapitalni prijenosi između pror.kor.istog prorač.temelj.prijenosa EU </t>
  </si>
  <si>
    <t>3235 Zakupnine i najamnine</t>
  </si>
  <si>
    <t>421 Građevinski objekti</t>
  </si>
  <si>
    <t>4222 Komunikacijska oprema</t>
  </si>
  <si>
    <t>4223 Oprema za održavanje i zaštitu</t>
  </si>
  <si>
    <t>5 POMOĆI</t>
  </si>
  <si>
    <t>52 Pomoći grad.i župan</t>
  </si>
  <si>
    <t>5 pomoći</t>
  </si>
  <si>
    <t>4212 Građevinski objekti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</si>
</sst>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3743705557422"/>
        <bgColor auto="1"/>
      </patternFill>
    </fill>
    <fill>
      <patternFill patternType="solid">
        <fgColor theme="0" tint="-4.9989318521683403E-2"/>
        <bgColor auto="1"/>
      </patternFill>
    </fill>
    <fill>
      <patternFill patternType="solid">
        <fgColor theme="3" tint="0.79992065187536243"/>
        <bgColor auto="1"/>
      </patternFill>
    </fill>
    <fill>
      <patternFill patternType="solid">
        <fgColor theme="5" tint="0.79992065187536243"/>
        <bgColor auto="1"/>
      </patternFill>
    </fill>
    <fill>
      <patternFill patternType="solid">
        <fgColor theme="6" tint="0.79992065187536243"/>
        <bgColor auto="1"/>
      </patternFill>
    </fill>
    <fill>
      <patternFill patternType="solid">
        <fgColor theme="7" tint="0.79992065187536243"/>
        <bgColor auto="1"/>
      </patternFill>
    </fill>
    <fill>
      <patternFill patternType="solid">
        <fgColor theme="8" tint="0.79992065187536243"/>
        <bgColor auto="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10" fontId="13" fillId="3" borderId="8" xfId="0" applyNumberFormat="1" applyFont="1" applyFill="1" applyBorder="1" applyAlignment="1">
      <alignment horizontal="center" vertical="center"/>
    </xf>
    <xf numFmtId="164" fontId="13" fillId="3" borderId="8" xfId="0" applyNumberFormat="1" applyFont="1" applyFill="1" applyBorder="1" applyAlignment="1">
      <alignment horizontal="right" vertical="center"/>
    </xf>
    <xf numFmtId="10" fontId="11" fillId="0" borderId="7" xfId="0" applyNumberFormat="1" applyFont="1" applyBorder="1" applyAlignment="1">
      <alignment horizontal="center" vertical="center"/>
    </xf>
    <xf numFmtId="0" fontId="13" fillId="3" borderId="8" xfId="0" applyFont="1" applyFill="1" applyBorder="1" applyAlignment="1">
      <alignment horizontal="left" vertical="center"/>
    </xf>
    <xf numFmtId="164" fontId="11" fillId="0" borderId="7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9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" fontId="11" fillId="0" borderId="1" xfId="0" applyNumberFormat="1" applyFont="1" applyBorder="1" applyAlignment="1">
      <alignment horizontal="right" vertical="center"/>
    </xf>
    <xf numFmtId="10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horizontal="right" vertical="center"/>
    </xf>
    <xf numFmtId="10" fontId="5" fillId="2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horizontal="right" vertical="center"/>
    </xf>
    <xf numFmtId="10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quotePrefix="1" applyFont="1"/>
    <xf numFmtId="0" fontId="13" fillId="3" borderId="2" xfId="0" applyFont="1" applyFill="1" applyBorder="1" applyAlignment="1">
      <alignment horizontal="left" vertical="center"/>
    </xf>
    <xf numFmtId="164" fontId="13" fillId="3" borderId="2" xfId="0" applyNumberFormat="1" applyFont="1" applyFill="1" applyBorder="1" applyAlignment="1">
      <alignment horizontal="right" vertical="center"/>
    </xf>
    <xf numFmtId="10" fontId="13" fillId="3" borderId="2" xfId="0" applyNumberFormat="1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left" vertical="center"/>
    </xf>
    <xf numFmtId="164" fontId="14" fillId="4" borderId="3" xfId="0" applyNumberFormat="1" applyFont="1" applyFill="1" applyBorder="1" applyAlignment="1">
      <alignment horizontal="right" vertical="center"/>
    </xf>
    <xf numFmtId="10" fontId="14" fillId="4" borderId="3" xfId="0" applyNumberFormat="1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left" vertical="center"/>
    </xf>
    <xf numFmtId="164" fontId="9" fillId="5" borderId="3" xfId="0" applyNumberFormat="1" applyFont="1" applyFill="1" applyBorder="1" applyAlignment="1">
      <alignment horizontal="right" vertical="center"/>
    </xf>
    <xf numFmtId="10" fontId="9" fillId="5" borderId="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164" fontId="11" fillId="0" borderId="3" xfId="0" applyNumberFormat="1" applyFont="1" applyBorder="1" applyAlignment="1">
      <alignment horizontal="right" vertical="center"/>
    </xf>
    <xf numFmtId="10" fontId="11" fillId="0" borderId="3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0" fontId="5" fillId="2" borderId="4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wrapText="1"/>
    </xf>
    <xf numFmtId="0" fontId="15" fillId="0" borderId="5" xfId="0" applyFont="1" applyBorder="1" applyAlignment="1">
      <alignment vertical="center"/>
    </xf>
    <xf numFmtId="164" fontId="15" fillId="0" borderId="6" xfId="0" applyNumberFormat="1" applyFont="1" applyBorder="1" applyAlignment="1">
      <alignment vertical="center"/>
    </xf>
    <xf numFmtId="0" fontId="15" fillId="0" borderId="7" xfId="0" applyFont="1" applyBorder="1" applyAlignment="1">
      <alignment horizontal="left" vertical="center"/>
    </xf>
    <xf numFmtId="0" fontId="15" fillId="0" borderId="0" xfId="0" applyFont="1" applyAlignment="1">
      <alignment horizontal="right" vertical="center"/>
    </xf>
    <xf numFmtId="49" fontId="15" fillId="0" borderId="0" xfId="0" applyNumberFormat="1" applyFont="1" applyAlignment="1">
      <alignment horizontal="right" vertical="center"/>
    </xf>
    <xf numFmtId="10" fontId="15" fillId="0" borderId="0" xfId="0" applyNumberFormat="1" applyFont="1" applyAlignment="1">
      <alignment horizontal="center" vertical="center"/>
    </xf>
    <xf numFmtId="0" fontId="8" fillId="6" borderId="3" xfId="0" applyFont="1" applyFill="1" applyBorder="1" applyAlignment="1">
      <alignment horizontal="left" vertical="center"/>
    </xf>
    <xf numFmtId="164" fontId="8" fillId="6" borderId="3" xfId="0" applyNumberFormat="1" applyFont="1" applyFill="1" applyBorder="1" applyAlignment="1">
      <alignment horizontal="right" vertical="center"/>
    </xf>
    <xf numFmtId="10" fontId="8" fillId="6" borderId="3" xfId="0" applyNumberFormat="1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left" vertical="center"/>
    </xf>
    <xf numFmtId="164" fontId="16" fillId="7" borderId="3" xfId="0" applyNumberFormat="1" applyFont="1" applyFill="1" applyBorder="1" applyAlignment="1">
      <alignment horizontal="right" vertical="center"/>
    </xf>
    <xf numFmtId="10" fontId="16" fillId="7" borderId="3" xfId="0" applyNumberFormat="1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left" vertical="center"/>
    </xf>
    <xf numFmtId="164" fontId="11" fillId="8" borderId="3" xfId="0" applyNumberFormat="1" applyFont="1" applyFill="1" applyBorder="1" applyAlignment="1">
      <alignment horizontal="right" vertical="center"/>
    </xf>
    <xf numFmtId="10" fontId="11" fillId="8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zoomScaleNormal="100" workbookViewId="0">
      <pane ySplit="7" topLeftCell="A20" activePane="bottomLeft" state="frozen"/>
      <selection pane="bottomLeft" activeCell="F24" sqref="F24"/>
    </sheetView>
  </sheetViews>
  <sheetFormatPr defaultColWidth="9.140625" defaultRowHeight="15" x14ac:dyDescent="0.25"/>
  <cols>
    <col min="1" max="1" width="74" style="7" customWidth="1"/>
    <col min="2" max="4" width="19.7109375" style="7" customWidth="1"/>
    <col min="5" max="6" width="15" style="7" customWidth="1"/>
  </cols>
  <sheetData>
    <row r="1" spans="1:6" s="8" customFormat="1" ht="30" customHeight="1" x14ac:dyDescent="0.2">
      <c r="A1" s="9" t="s">
        <v>0</v>
      </c>
      <c r="B1" s="10"/>
      <c r="C1" s="10"/>
      <c r="D1" s="10"/>
      <c r="E1" s="10"/>
      <c r="F1" s="10"/>
    </row>
    <row r="2" spans="1:6" s="11" customFormat="1" ht="30" customHeight="1" x14ac:dyDescent="0.25">
      <c r="A2" s="63" t="s">
        <v>1</v>
      </c>
      <c r="B2" s="63"/>
      <c r="C2" s="63"/>
      <c r="D2" s="63"/>
      <c r="E2" s="63"/>
      <c r="F2" s="63"/>
    </row>
    <row r="3" spans="1:6" s="11" customFormat="1" ht="30" customHeight="1" x14ac:dyDescent="0.25">
      <c r="A3" s="62" t="s">
        <v>2</v>
      </c>
      <c r="B3" s="62"/>
      <c r="C3" s="62"/>
      <c r="D3" s="62"/>
      <c r="E3" s="62"/>
      <c r="F3" s="62"/>
    </row>
    <row r="4" spans="1:6" s="12" customFormat="1" ht="24.95" customHeight="1" x14ac:dyDescent="0.3">
      <c r="A4" s="62" t="s">
        <v>3</v>
      </c>
      <c r="B4" s="62"/>
      <c r="C4" s="62"/>
      <c r="D4" s="62"/>
      <c r="E4" s="62"/>
      <c r="F4" s="62"/>
    </row>
    <row r="5" spans="1:6" s="13" customFormat="1" ht="24.95" customHeight="1" x14ac:dyDescent="0.25">
      <c r="A5" s="14" t="s">
        <v>4</v>
      </c>
      <c r="B5" s="15"/>
      <c r="C5" s="15"/>
      <c r="D5" s="15"/>
      <c r="E5" s="15"/>
      <c r="F5" s="15"/>
    </row>
    <row r="6" spans="1:6" ht="57.6" customHeight="1" x14ac:dyDescent="0.25">
      <c r="A6" s="16" t="s">
        <v>5</v>
      </c>
      <c r="B6" s="16" t="s">
        <v>6</v>
      </c>
      <c r="C6" s="16" t="s">
        <v>7</v>
      </c>
      <c r="D6" s="16" t="s">
        <v>8</v>
      </c>
      <c r="E6" s="16" t="s">
        <v>9</v>
      </c>
      <c r="F6" s="16" t="s">
        <v>10</v>
      </c>
    </row>
    <row r="7" spans="1:6" s="17" customFormat="1" ht="15.95" customHeight="1" x14ac:dyDescent="0.25">
      <c r="A7" s="18" t="s">
        <v>11</v>
      </c>
      <c r="B7" s="18">
        <f>COLUMN()</f>
        <v>2</v>
      </c>
      <c r="C7" s="18">
        <f>COLUMN()</f>
        <v>3</v>
      </c>
      <c r="D7" s="18">
        <f>COLUMN()</f>
        <v>4</v>
      </c>
      <c r="E7" s="18" t="str">
        <f>_xlfn.CONCAT(TEXT(COLUMN(),"@")," (",TEXT(D7,"@")," / ",TEXT(B7,"@"),")")</f>
        <v>5 (4 / 2)</v>
      </c>
      <c r="F7" s="18" t="str">
        <f>_xlfn.CONCAT(TEXT(COLUMN(),"@")," (",TEXT(D7,"@")," / ",TEXT(C7,"@"),")")</f>
        <v>6 (4 / 3)</v>
      </c>
    </row>
    <row r="8" spans="1:6" s="17" customFormat="1" ht="24.95" customHeight="1" x14ac:dyDescent="0.25">
      <c r="A8" s="19" t="s">
        <v>12</v>
      </c>
      <c r="B8" s="20">
        <v>988892.83</v>
      </c>
      <c r="C8" s="20">
        <v>505627</v>
      </c>
      <c r="D8" s="20">
        <v>219765.93</v>
      </c>
      <c r="E8" s="21">
        <f t="shared" ref="E8:E14" si="0">IF(B8&lt;&gt;0,D8/B8,"-")</f>
        <v>0.22223432442118121</v>
      </c>
      <c r="F8" s="21">
        <f t="shared" ref="F8:F14" si="1">IF(C8&lt;&gt;0,D8/C8,"-")</f>
        <v>0.43464041674989667</v>
      </c>
    </row>
    <row r="9" spans="1:6" s="17" customFormat="1" ht="24.95" customHeight="1" x14ac:dyDescent="0.25">
      <c r="A9" s="19" t="s">
        <v>13</v>
      </c>
      <c r="B9" s="20">
        <v>0</v>
      </c>
      <c r="C9" s="20">
        <v>0</v>
      </c>
      <c r="D9" s="20">
        <v>0</v>
      </c>
      <c r="E9" s="21" t="str">
        <f t="shared" si="0"/>
        <v>-</v>
      </c>
      <c r="F9" s="21" t="str">
        <f t="shared" si="1"/>
        <v>-</v>
      </c>
    </row>
    <row r="10" spans="1:6" s="22" customFormat="1" ht="30" customHeight="1" x14ac:dyDescent="0.25">
      <c r="A10" s="23" t="s">
        <v>14</v>
      </c>
      <c r="B10" s="24">
        <f>B8+B9</f>
        <v>988892.83</v>
      </c>
      <c r="C10" s="24">
        <f>C8+C9</f>
        <v>505627</v>
      </c>
      <c r="D10" s="24">
        <f>D8+D9</f>
        <v>219765.93</v>
      </c>
      <c r="E10" s="25">
        <f t="shared" si="0"/>
        <v>0.22223432442118121</v>
      </c>
      <c r="F10" s="25">
        <f t="shared" si="1"/>
        <v>0.43464041674989667</v>
      </c>
    </row>
    <row r="11" spans="1:6" s="17" customFormat="1" ht="24.95" customHeight="1" x14ac:dyDescent="0.25">
      <c r="A11" s="19" t="s">
        <v>15</v>
      </c>
      <c r="B11" s="20">
        <v>225280.95</v>
      </c>
      <c r="C11" s="20">
        <v>482127</v>
      </c>
      <c r="D11" s="20">
        <v>185769.21</v>
      </c>
      <c r="E11" s="21">
        <f t="shared" si="0"/>
        <v>0.8246112687291135</v>
      </c>
      <c r="F11" s="21">
        <f t="shared" si="1"/>
        <v>0.38531177469836786</v>
      </c>
    </row>
    <row r="12" spans="1:6" s="17" customFormat="1" ht="24.95" customHeight="1" x14ac:dyDescent="0.25">
      <c r="A12" s="19" t="s">
        <v>16</v>
      </c>
      <c r="B12" s="20">
        <v>1004077.57</v>
      </c>
      <c r="C12" s="20">
        <v>24000</v>
      </c>
      <c r="D12" s="20">
        <v>0</v>
      </c>
      <c r="E12" s="21">
        <f t="shared" si="0"/>
        <v>0</v>
      </c>
      <c r="F12" s="21">
        <f t="shared" si="1"/>
        <v>0</v>
      </c>
    </row>
    <row r="13" spans="1:6" ht="30" customHeight="1" x14ac:dyDescent="0.25">
      <c r="A13" s="23" t="s">
        <v>17</v>
      </c>
      <c r="B13" s="24">
        <f>B11+B12</f>
        <v>1229358.52</v>
      </c>
      <c r="C13" s="24">
        <f>C11+C12</f>
        <v>506127</v>
      </c>
      <c r="D13" s="24">
        <f>D11+D12</f>
        <v>185769.21</v>
      </c>
      <c r="E13" s="25">
        <f t="shared" si="0"/>
        <v>0.15111068657172522</v>
      </c>
      <c r="F13" s="25">
        <f t="shared" si="1"/>
        <v>0.36704070322270893</v>
      </c>
    </row>
    <row r="14" spans="1:6" ht="30" customHeight="1" x14ac:dyDescent="0.25">
      <c r="A14" s="23" t="s">
        <v>18</v>
      </c>
      <c r="B14" s="24">
        <f>B8+B9-B11-B12</f>
        <v>-240465.69000000006</v>
      </c>
      <c r="C14" s="24">
        <f>C8+C9-C11-C12</f>
        <v>-500</v>
      </c>
      <c r="D14" s="24">
        <f>D8+D9-D11-D12</f>
        <v>33996.720000000001</v>
      </c>
      <c r="E14" s="25">
        <f t="shared" si="0"/>
        <v>-0.14137867235862212</v>
      </c>
      <c r="F14" s="25">
        <f t="shared" si="1"/>
        <v>-67.993440000000007</v>
      </c>
    </row>
    <row r="15" spans="1:6" x14ac:dyDescent="0.25">
      <c r="A15" s="26"/>
      <c r="B15" s="27"/>
      <c r="C15" s="27"/>
      <c r="D15" s="27"/>
      <c r="E15" s="28"/>
      <c r="F15" s="28"/>
    </row>
    <row r="16" spans="1:6" x14ac:dyDescent="0.25">
      <c r="A16" s="26"/>
      <c r="B16" s="27"/>
      <c r="C16" s="27"/>
      <c r="D16" s="27"/>
      <c r="E16" s="28"/>
      <c r="F16" s="28"/>
    </row>
    <row r="17" spans="1:6" s="13" customFormat="1" ht="21.75" customHeight="1" x14ac:dyDescent="0.2">
      <c r="A17" s="29" t="s">
        <v>19</v>
      </c>
      <c r="B17" s="15"/>
      <c r="C17" s="15"/>
      <c r="D17" s="15"/>
      <c r="E17" s="15"/>
      <c r="F17" s="15"/>
    </row>
    <row r="18" spans="1:6" ht="57.6" customHeight="1" x14ac:dyDescent="0.25">
      <c r="A18" s="16" t="s">
        <v>5</v>
      </c>
      <c r="B18" s="16" t="str">
        <f>B6</f>
        <v>Ostvarenje /
Izvršenje
01.-06.2025.</v>
      </c>
      <c r="C18" s="16" t="str">
        <f>C6</f>
        <v>Izvorni plan
2026.</v>
      </c>
      <c r="D18" s="16" t="str">
        <f>D6</f>
        <v>Ostvarenje /
Izvršenje
01.-06.2026.</v>
      </c>
      <c r="E18" s="16" t="str">
        <f>E6</f>
        <v>Indeks
izvršenja
01.-06.2025.</v>
      </c>
      <c r="F18" s="16" t="str">
        <f>F6</f>
        <v>Indeks
izvršenja
01.-06.2026.</v>
      </c>
    </row>
    <row r="19" spans="1:6" s="17" customFormat="1" ht="15.95" customHeight="1" x14ac:dyDescent="0.25">
      <c r="A19" s="18" t="s">
        <v>11</v>
      </c>
      <c r="B19" s="18">
        <f>COLUMN()</f>
        <v>2</v>
      </c>
      <c r="C19" s="18">
        <f>COLUMN()</f>
        <v>3</v>
      </c>
      <c r="D19" s="18">
        <f>COLUMN()</f>
        <v>4</v>
      </c>
      <c r="E19" s="18" t="str">
        <f>_xlfn.CONCAT(TEXT(COLUMN(),"@")," (",TEXT(D19,"@")," / ",TEXT(B19,"@"),")")</f>
        <v>5 (4 / 2)</v>
      </c>
      <c r="F19" s="18" t="str">
        <f>_xlfn.CONCAT(TEXT(COLUMN(),"@")," (",TEXT(D19,"@")," / ",TEXT(C19,"@"),")")</f>
        <v>6 (4 / 3)</v>
      </c>
    </row>
    <row r="20" spans="1:6" s="17" customFormat="1" ht="24.95" customHeight="1" x14ac:dyDescent="0.25">
      <c r="A20" s="19" t="s">
        <v>20</v>
      </c>
      <c r="B20" s="20">
        <v>0</v>
      </c>
      <c r="C20" s="20">
        <v>0</v>
      </c>
      <c r="D20" s="20">
        <v>0</v>
      </c>
      <c r="E20" s="21" t="str">
        <f t="shared" ref="E20:E26" si="2">IF(B20&lt;&gt;0,D20/B20,"-")</f>
        <v>-</v>
      </c>
      <c r="F20" s="21" t="str">
        <f t="shared" ref="F20:F26" si="3">IF(C20&lt;&gt;0,D20/C20,"-")</f>
        <v>-</v>
      </c>
    </row>
    <row r="21" spans="1:6" s="17" customFormat="1" ht="24.95" customHeight="1" x14ac:dyDescent="0.25">
      <c r="A21" s="19" t="s">
        <v>21</v>
      </c>
      <c r="B21" s="20">
        <v>0</v>
      </c>
      <c r="C21" s="20">
        <v>0</v>
      </c>
      <c r="D21" s="20">
        <v>0</v>
      </c>
      <c r="E21" s="21" t="str">
        <f t="shared" si="2"/>
        <v>-</v>
      </c>
      <c r="F21" s="21" t="str">
        <f t="shared" si="3"/>
        <v>-</v>
      </c>
    </row>
    <row r="22" spans="1:6" s="17" customFormat="1" ht="30" customHeight="1" x14ac:dyDescent="0.25">
      <c r="A22" s="23" t="s">
        <v>22</v>
      </c>
      <c r="B22" s="24">
        <f>B20-B21</f>
        <v>0</v>
      </c>
      <c r="C22" s="24">
        <f>C20-C21</f>
        <v>0</v>
      </c>
      <c r="D22" s="24">
        <f>D20-D21</f>
        <v>0</v>
      </c>
      <c r="E22" s="25" t="str">
        <f t="shared" si="2"/>
        <v>-</v>
      </c>
      <c r="F22" s="25" t="str">
        <f t="shared" si="3"/>
        <v>-</v>
      </c>
    </row>
    <row r="23" spans="1:6" s="17" customFormat="1" ht="24.95" customHeight="1" x14ac:dyDescent="0.25">
      <c r="A23" s="19" t="s">
        <v>23</v>
      </c>
      <c r="B23" s="20">
        <v>12438.02</v>
      </c>
      <c r="C23" s="20">
        <v>0</v>
      </c>
      <c r="D23" s="20">
        <v>8794.74</v>
      </c>
      <c r="E23" s="21">
        <f t="shared" si="2"/>
        <v>0.70708521131176827</v>
      </c>
      <c r="F23" s="21" t="str">
        <f t="shared" si="3"/>
        <v>-</v>
      </c>
    </row>
    <row r="24" spans="1:6" s="17" customFormat="1" ht="24.95" customHeight="1" x14ac:dyDescent="0.25">
      <c r="A24" s="19" t="s">
        <v>24</v>
      </c>
      <c r="B24" s="20">
        <v>8794.74</v>
      </c>
      <c r="C24" s="20">
        <v>0</v>
      </c>
      <c r="D24" s="20">
        <v>19809.23</v>
      </c>
      <c r="E24" s="21">
        <f t="shared" si="2"/>
        <v>2.2523951816654044</v>
      </c>
      <c r="F24" s="21" t="str">
        <f t="shared" si="3"/>
        <v>-</v>
      </c>
    </row>
    <row r="25" spans="1:6" ht="30" customHeight="1" x14ac:dyDescent="0.25">
      <c r="A25" s="23" t="s">
        <v>25</v>
      </c>
      <c r="B25" s="24">
        <f>B20-B21+B23-B24</f>
        <v>3643.2800000000007</v>
      </c>
      <c r="C25" s="24">
        <f>C20-C21+C23-C24</f>
        <v>0</v>
      </c>
      <c r="D25" s="24">
        <f>D20-D21+D23-D24</f>
        <v>-11014.49</v>
      </c>
      <c r="E25" s="25">
        <f t="shared" si="2"/>
        <v>-3.023234557870929</v>
      </c>
      <c r="F25" s="25" t="str">
        <f t="shared" si="3"/>
        <v>-</v>
      </c>
    </row>
    <row r="26" spans="1:6" ht="30" customHeight="1" x14ac:dyDescent="0.25">
      <c r="A26" s="23" t="s">
        <v>26</v>
      </c>
      <c r="B26" s="24">
        <f>B14+B25</f>
        <v>-236822.41000000006</v>
      </c>
      <c r="C26" s="24">
        <f>C14+C25</f>
        <v>-500</v>
      </c>
      <c r="D26" s="24">
        <f>D14+D25</f>
        <v>22982.230000000003</v>
      </c>
      <c r="E26" s="25">
        <f t="shared" si="2"/>
        <v>-9.7044152198265343E-2</v>
      </c>
      <c r="F26" s="25">
        <f t="shared" si="3"/>
        <v>-45.96446000000001</v>
      </c>
    </row>
    <row r="27" spans="1:6" x14ac:dyDescent="0.25">
      <c r="A27" s="17"/>
      <c r="B27" s="17"/>
      <c r="C27" s="17"/>
      <c r="D27" s="17"/>
      <c r="E27" s="17"/>
      <c r="F27" s="17"/>
    </row>
    <row r="28" spans="1:6" x14ac:dyDescent="0.25">
      <c r="A28" s="17"/>
      <c r="B28" s="17"/>
      <c r="C28" s="17"/>
      <c r="D28" s="17"/>
      <c r="E28" s="17"/>
      <c r="F28" s="17"/>
    </row>
    <row r="29" spans="1:6" x14ac:dyDescent="0.25">
      <c r="C29" s="30"/>
    </row>
  </sheetData>
  <mergeCells count="3">
    <mergeCell ref="A4:F4"/>
    <mergeCell ref="A2:F2"/>
    <mergeCell ref="A3:F3"/>
  </mergeCells>
  <pageMargins left="0.39370078740157499" right="0.39370078740157499" top="0.39370078740157499" bottom="0.511811023622047" header="0" footer="0.31496062992126"/>
  <pageSetup paperSize="9" scale="10" fitToHeight="0" orientation="portrait" r:id="rId1"/>
  <headerFooter>
    <oddFooter>Stranica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14"/>
  <sheetViews>
    <sheetView zoomScaleNormal="100" workbookViewId="0">
      <pane ySplit="6" topLeftCell="A19" activePane="bottomLeft" state="frozen"/>
      <selection pane="bottomLeft" activeCell="E65" sqref="E65"/>
    </sheetView>
  </sheetViews>
  <sheetFormatPr defaultColWidth="9.140625" defaultRowHeight="15" x14ac:dyDescent="0.25"/>
  <cols>
    <col min="1" max="1" width="73.7109375" style="7" customWidth="1"/>
    <col min="2" max="4" width="19.7109375" style="7" customWidth="1"/>
    <col min="5" max="6" width="15" style="7" customWidth="1"/>
  </cols>
  <sheetData>
    <row r="1" spans="1:6" s="11" customFormat="1" ht="30" customHeight="1" x14ac:dyDescent="0.25">
      <c r="A1" s="62" t="s">
        <v>2</v>
      </c>
      <c r="B1" s="62"/>
      <c r="C1" s="62"/>
      <c r="D1" s="62"/>
      <c r="E1" s="62"/>
      <c r="F1" s="62"/>
    </row>
    <row r="2" spans="1:6" s="11" customFormat="1" ht="30" customHeight="1" x14ac:dyDescent="0.25">
      <c r="A2" s="62" t="s">
        <v>27</v>
      </c>
      <c r="B2" s="62"/>
      <c r="C2" s="62"/>
      <c r="D2" s="62"/>
      <c r="E2" s="62"/>
      <c r="F2" s="62"/>
    </row>
    <row r="3" spans="1:6" s="12" customFormat="1" ht="24.95" customHeight="1" x14ac:dyDescent="0.3">
      <c r="A3" s="62" t="s">
        <v>28</v>
      </c>
      <c r="B3" s="62"/>
      <c r="C3" s="62"/>
      <c r="D3" s="62"/>
      <c r="E3" s="62"/>
      <c r="F3" s="62"/>
    </row>
    <row r="4" spans="1:6" s="13" customFormat="1" ht="24.95" customHeight="1" x14ac:dyDescent="0.25">
      <c r="A4" s="14" t="s">
        <v>29</v>
      </c>
      <c r="B4" s="15"/>
      <c r="C4" s="15"/>
      <c r="D4" s="15"/>
      <c r="E4" s="15"/>
      <c r="F4" s="15"/>
    </row>
    <row r="5" spans="1:6" ht="57.6" customHeight="1" x14ac:dyDescent="0.25">
      <c r="A5" s="16" t="s">
        <v>30</v>
      </c>
      <c r="B5" s="16" t="s">
        <v>6</v>
      </c>
      <c r="C5" s="16" t="s">
        <v>7</v>
      </c>
      <c r="D5" s="16" t="s">
        <v>8</v>
      </c>
      <c r="E5" s="16" t="s">
        <v>9</v>
      </c>
      <c r="F5" s="16" t="s">
        <v>10</v>
      </c>
    </row>
    <row r="6" spans="1:6" s="17" customFormat="1" ht="15.95" customHeight="1" x14ac:dyDescent="0.25">
      <c r="A6" s="18" t="s">
        <v>11</v>
      </c>
      <c r="B6" s="18">
        <f>COLUMN()</f>
        <v>2</v>
      </c>
      <c r="C6" s="18">
        <v>3</v>
      </c>
      <c r="D6" s="18">
        <f>COLUMN()</f>
        <v>4</v>
      </c>
      <c r="E6" s="18" t="str">
        <f>_xlfn.CONCAT(TEXT(COLUMN(),"@")," (",TEXT(D6,"@")," / ",TEXT(B6,"@"),")")</f>
        <v>5 (4 / 2)</v>
      </c>
      <c r="F6" s="18" t="str">
        <f>_xlfn.CONCAT(TEXT(COLUMN(),"@")," (",TEXT(D6,"@")," / ",TEXT(C6,"@"),")")</f>
        <v>6 (4 / 3)</v>
      </c>
    </row>
    <row r="7" spans="1:6" x14ac:dyDescent="0.25">
      <c r="A7" s="31" t="s">
        <v>12</v>
      </c>
      <c r="B7" s="32">
        <v>1227243.22</v>
      </c>
      <c r="C7" s="32">
        <v>505627</v>
      </c>
      <c r="D7" s="32">
        <f>SUBTOTAL(9,D13:D17)</f>
        <v>219765.93</v>
      </c>
      <c r="E7" s="33">
        <f t="shared" ref="E7:E18" si="0">IF(B7&lt;&gt;0,D7/B7,"-")</f>
        <v>0.17907284099723933</v>
      </c>
      <c r="F7" s="33">
        <v>0.43464041674989667</v>
      </c>
    </row>
    <row r="8" spans="1:6" x14ac:dyDescent="0.25">
      <c r="A8" s="4" t="s">
        <v>136</v>
      </c>
      <c r="B8" s="2">
        <v>982558.37</v>
      </c>
      <c r="C8" s="2"/>
      <c r="D8" s="2"/>
      <c r="E8" s="1"/>
      <c r="F8" s="1"/>
    </row>
    <row r="9" spans="1:6" x14ac:dyDescent="0.25">
      <c r="A9" s="4" t="s">
        <v>137</v>
      </c>
      <c r="B9" s="2">
        <v>982558.37</v>
      </c>
      <c r="C9" s="2"/>
      <c r="D9" s="2"/>
      <c r="E9" s="1"/>
      <c r="F9" s="1"/>
    </row>
    <row r="10" spans="1:6" x14ac:dyDescent="0.25">
      <c r="A10" s="4" t="s">
        <v>138</v>
      </c>
      <c r="B10" s="2">
        <v>982558.37</v>
      </c>
      <c r="C10" s="2"/>
      <c r="D10" s="2"/>
      <c r="E10" s="1"/>
      <c r="F10" s="1"/>
    </row>
    <row r="11" spans="1:6" x14ac:dyDescent="0.25">
      <c r="A11" s="34" t="s">
        <v>31</v>
      </c>
      <c r="B11" s="35">
        <f>SUBTOTAL(9,B13:B13)</f>
        <v>6334.46</v>
      </c>
      <c r="C11" s="35">
        <v>15000</v>
      </c>
      <c r="D11" s="35">
        <f>SUBTOTAL(9,D13:D13)</f>
        <v>3938.41</v>
      </c>
      <c r="E11" s="36">
        <f t="shared" si="0"/>
        <v>0.62174360561121234</v>
      </c>
      <c r="F11" s="36">
        <v>0.26256066666666666</v>
      </c>
    </row>
    <row r="12" spans="1:6" x14ac:dyDescent="0.25">
      <c r="A12" s="37" t="s">
        <v>32</v>
      </c>
      <c r="B12" s="38">
        <f>SUBTOTAL(9,B13:B13)</f>
        <v>6334.46</v>
      </c>
      <c r="C12" s="38"/>
      <c r="D12" s="38">
        <f>SUBTOTAL(9,D13:D13)</f>
        <v>3938.41</v>
      </c>
      <c r="E12" s="39">
        <f t="shared" si="0"/>
        <v>0.62174360561121234</v>
      </c>
      <c r="F12" s="39"/>
    </row>
    <row r="13" spans="1:6" x14ac:dyDescent="0.25">
      <c r="A13" s="40" t="s">
        <v>33</v>
      </c>
      <c r="B13" s="41">
        <v>6334.46</v>
      </c>
      <c r="C13" s="41"/>
      <c r="D13" s="41">
        <v>3938.41</v>
      </c>
      <c r="E13" s="42">
        <f t="shared" si="0"/>
        <v>0.62174360561121234</v>
      </c>
      <c r="F13" s="42"/>
    </row>
    <row r="14" spans="1:6" x14ac:dyDescent="0.25">
      <c r="A14" s="34" t="s">
        <v>34</v>
      </c>
      <c r="B14" s="35">
        <f>SUBTOTAL(9,B16:B17)</f>
        <v>238350.39</v>
      </c>
      <c r="C14" s="35">
        <v>490627</v>
      </c>
      <c r="D14" s="35">
        <f>SUBTOTAL(9,D16:D17)</f>
        <v>215827.52</v>
      </c>
      <c r="E14" s="36">
        <f t="shared" si="0"/>
        <v>0.90550521020754349</v>
      </c>
      <c r="F14" s="36">
        <v>0.43990143224893857</v>
      </c>
    </row>
    <row r="15" spans="1:6" x14ac:dyDescent="0.25">
      <c r="A15" s="37" t="s">
        <v>35</v>
      </c>
      <c r="B15" s="38">
        <f>SUBTOTAL(9,B16:B17)</f>
        <v>238350.39</v>
      </c>
      <c r="C15" s="38"/>
      <c r="D15" s="38">
        <f>SUBTOTAL(9,D16:D17)</f>
        <v>215827.52</v>
      </c>
      <c r="E15" s="39">
        <f t="shared" si="0"/>
        <v>0.90550521020754349</v>
      </c>
      <c r="F15" s="39"/>
    </row>
    <row r="16" spans="1:6" x14ac:dyDescent="0.25">
      <c r="A16" s="40" t="s">
        <v>36</v>
      </c>
      <c r="B16" s="41">
        <v>238350.39</v>
      </c>
      <c r="C16" s="41"/>
      <c r="D16" s="41">
        <v>215827.52</v>
      </c>
      <c r="E16" s="42">
        <f t="shared" si="0"/>
        <v>0.90550521020754349</v>
      </c>
      <c r="F16" s="42"/>
    </row>
    <row r="17" spans="1:6" x14ac:dyDescent="0.25">
      <c r="A17" s="40" t="s">
        <v>37</v>
      </c>
      <c r="B17" s="41">
        <v>0</v>
      </c>
      <c r="C17" s="41"/>
      <c r="D17" s="41">
        <v>0</v>
      </c>
      <c r="E17" s="42" t="str">
        <f t="shared" si="0"/>
        <v>-</v>
      </c>
      <c r="F17" s="42"/>
    </row>
    <row r="18" spans="1:6" ht="20.100000000000001" customHeight="1" x14ac:dyDescent="0.25">
      <c r="A18" s="43" t="s">
        <v>38</v>
      </c>
      <c r="B18" s="44">
        <v>1227243.22</v>
      </c>
      <c r="C18" s="44">
        <v>505627</v>
      </c>
      <c r="D18" s="44">
        <f>IFERROR(SUBTOTAL(9,D13:D17),0)</f>
        <v>219765.93</v>
      </c>
      <c r="E18" s="45">
        <f t="shared" si="0"/>
        <v>0.17907284099723933</v>
      </c>
      <c r="F18" s="45">
        <v>0.43464041674989667</v>
      </c>
    </row>
    <row r="19" spans="1:6" x14ac:dyDescent="0.25">
      <c r="A19" s="17"/>
      <c r="B19" s="17"/>
      <c r="C19" s="17"/>
      <c r="D19" s="17"/>
      <c r="E19" s="17"/>
      <c r="F19" s="17"/>
    </row>
    <row r="20" spans="1:6" x14ac:dyDescent="0.25">
      <c r="A20" s="17"/>
      <c r="B20" s="17"/>
      <c r="C20" s="17"/>
      <c r="D20" s="17"/>
      <c r="E20" s="17"/>
      <c r="F20" s="17"/>
    </row>
    <row r="21" spans="1:6" s="13" customFormat="1" ht="24.95" customHeight="1" x14ac:dyDescent="0.25">
      <c r="A21" s="14" t="s">
        <v>39</v>
      </c>
      <c r="B21" s="15"/>
      <c r="C21" s="15"/>
      <c r="D21" s="15"/>
      <c r="E21" s="15"/>
      <c r="F21" s="15"/>
    </row>
    <row r="22" spans="1:6" ht="57.6" customHeight="1" x14ac:dyDescent="0.25">
      <c r="A22" s="46" t="s">
        <v>30</v>
      </c>
      <c r="B22" s="16" t="s">
        <v>6</v>
      </c>
      <c r="C22" s="16" t="s">
        <v>7</v>
      </c>
      <c r="D22" s="16" t="s">
        <v>8</v>
      </c>
      <c r="E22" s="16" t="s">
        <v>9</v>
      </c>
      <c r="F22" s="16" t="s">
        <v>10</v>
      </c>
    </row>
    <row r="23" spans="1:6" s="17" customFormat="1" ht="15.95" customHeight="1" x14ac:dyDescent="0.25">
      <c r="A23" s="18" t="s">
        <v>11</v>
      </c>
      <c r="B23" s="18">
        <f>COLUMN()</f>
        <v>2</v>
      </c>
      <c r="C23" s="18">
        <v>3</v>
      </c>
      <c r="D23" s="18">
        <f>COLUMN()</f>
        <v>4</v>
      </c>
      <c r="E23" s="18" t="str">
        <f>_xlfn.CONCAT(TEXT(COLUMN(),"@")," (",TEXT(D23,"@")," / ",TEXT(B23,"@"),")")</f>
        <v>5 (4 / 2)</v>
      </c>
      <c r="F23" s="18" t="str">
        <f>_xlfn.CONCAT(TEXT(COLUMN(),"@")," (",TEXT(D23,"@")," / ",TEXT(C23,"@"),")")</f>
        <v>6 (4 / 3)</v>
      </c>
    </row>
    <row r="24" spans="1:6" x14ac:dyDescent="0.25">
      <c r="A24" s="31" t="s">
        <v>15</v>
      </c>
      <c r="B24" s="32">
        <f>SUBTOTAL(9,B27:B59)</f>
        <v>225280.95000000004</v>
      </c>
      <c r="C24" s="32">
        <v>482127</v>
      </c>
      <c r="D24" s="32">
        <f>SUBTOTAL(9,D27:D59)</f>
        <v>185769.20999999996</v>
      </c>
      <c r="E24" s="33">
        <f t="shared" ref="E24:E69" si="1">IF(B24&lt;&gt;0,D24/B24,"-")</f>
        <v>0.82461126872911328</v>
      </c>
      <c r="F24" s="33">
        <v>0.38531177469836786</v>
      </c>
    </row>
    <row r="25" spans="1:6" x14ac:dyDescent="0.25">
      <c r="A25" s="34" t="s">
        <v>40</v>
      </c>
      <c r="B25" s="35">
        <f>SUBTOTAL(9,B27:B31)</f>
        <v>163577.35999999999</v>
      </c>
      <c r="C25" s="35">
        <v>355562</v>
      </c>
      <c r="D25" s="35">
        <f>SUBTOTAL(9,D27:D31)</f>
        <v>155494.88999999998</v>
      </c>
      <c r="E25" s="36">
        <f t="shared" si="1"/>
        <v>0.95058931138147718</v>
      </c>
      <c r="F25" s="36">
        <v>0.43732145167368836</v>
      </c>
    </row>
    <row r="26" spans="1:6" x14ac:dyDescent="0.25">
      <c r="A26" s="37" t="s">
        <v>41</v>
      </c>
      <c r="B26" s="38">
        <v>136632.9</v>
      </c>
      <c r="C26" s="38"/>
      <c r="D26" s="38">
        <f>SUBTOTAL(9,D27:D27)</f>
        <v>139791.59</v>
      </c>
      <c r="E26" s="39">
        <f t="shared" si="1"/>
        <v>1.0231180777104196</v>
      </c>
      <c r="F26" s="39"/>
    </row>
    <row r="27" spans="1:6" x14ac:dyDescent="0.25">
      <c r="A27" s="40" t="s">
        <v>42</v>
      </c>
      <c r="B27" s="41">
        <v>136632.9</v>
      </c>
      <c r="C27" s="41"/>
      <c r="D27" s="41">
        <v>139791.59</v>
      </c>
      <c r="E27" s="42">
        <f t="shared" si="1"/>
        <v>1.0231180777104196</v>
      </c>
      <c r="F27" s="42"/>
    </row>
    <row r="28" spans="1:6" x14ac:dyDescent="0.25">
      <c r="A28" s="37" t="s">
        <v>43</v>
      </c>
      <c r="B28" s="38">
        <f>SUBTOTAL(9,B29:B29)</f>
        <v>4400</v>
      </c>
      <c r="C28" s="38"/>
      <c r="D28" s="38">
        <f>SUBTOTAL(9,D29:D29)</f>
        <v>0</v>
      </c>
      <c r="E28" s="39">
        <f t="shared" si="1"/>
        <v>0</v>
      </c>
      <c r="F28" s="39"/>
    </row>
    <row r="29" spans="1:6" x14ac:dyDescent="0.25">
      <c r="A29" s="40" t="s">
        <v>44</v>
      </c>
      <c r="B29" s="41">
        <v>4400</v>
      </c>
      <c r="C29" s="41"/>
      <c r="D29" s="41">
        <v>0</v>
      </c>
      <c r="E29" s="42">
        <f t="shared" si="1"/>
        <v>0</v>
      </c>
      <c r="F29" s="42"/>
    </row>
    <row r="30" spans="1:6" x14ac:dyDescent="0.25">
      <c r="A30" s="37" t="s">
        <v>45</v>
      </c>
      <c r="B30" s="38">
        <f>SUBTOTAL(9,B31:B31)</f>
        <v>22544.46</v>
      </c>
      <c r="C30" s="38"/>
      <c r="D30" s="38">
        <f>SUBTOTAL(9,D31:D31)</f>
        <v>15703.3</v>
      </c>
      <c r="E30" s="39">
        <f t="shared" si="1"/>
        <v>0.69654806546708148</v>
      </c>
      <c r="F30" s="39"/>
    </row>
    <row r="31" spans="1:6" x14ac:dyDescent="0.25">
      <c r="A31" s="40" t="s">
        <v>46</v>
      </c>
      <c r="B31" s="41">
        <v>22544.46</v>
      </c>
      <c r="C31" s="41"/>
      <c r="D31" s="41">
        <v>15703.3</v>
      </c>
      <c r="E31" s="42">
        <f t="shared" si="1"/>
        <v>0.69654806546708148</v>
      </c>
      <c r="F31" s="42"/>
    </row>
    <row r="32" spans="1:6" x14ac:dyDescent="0.25">
      <c r="A32" s="34" t="s">
        <v>47</v>
      </c>
      <c r="B32" s="35">
        <f>SUBTOTAL(9,B34:B56)</f>
        <v>61405.639999999992</v>
      </c>
      <c r="C32" s="35">
        <v>125965</v>
      </c>
      <c r="D32" s="35">
        <f>SUBTOTAL(9,D34:D56)</f>
        <v>29938.78</v>
      </c>
      <c r="E32" s="36">
        <f t="shared" si="1"/>
        <v>0.48755749471872623</v>
      </c>
      <c r="F32" s="36">
        <v>0.23767538601992619</v>
      </c>
    </row>
    <row r="33" spans="1:6" x14ac:dyDescent="0.25">
      <c r="A33" s="37" t="s">
        <v>48</v>
      </c>
      <c r="B33" s="38">
        <f>SUBTOTAL(9,B34:B36)</f>
        <v>3017.7699999999995</v>
      </c>
      <c r="C33" s="38"/>
      <c r="D33" s="38">
        <f>SUBTOTAL(9,D34:D36)</f>
        <v>0</v>
      </c>
      <c r="E33" s="39">
        <f t="shared" si="1"/>
        <v>0</v>
      </c>
      <c r="F33" s="39"/>
    </row>
    <row r="34" spans="1:6" x14ac:dyDescent="0.25">
      <c r="A34" s="40" t="s">
        <v>49</v>
      </c>
      <c r="B34" s="41">
        <v>732.03</v>
      </c>
      <c r="C34" s="41"/>
      <c r="D34" s="41">
        <v>0</v>
      </c>
      <c r="E34" s="42">
        <f t="shared" si="1"/>
        <v>0</v>
      </c>
      <c r="F34" s="42"/>
    </row>
    <row r="35" spans="1:6" x14ac:dyDescent="0.25">
      <c r="A35" s="40" t="s">
        <v>50</v>
      </c>
      <c r="B35" s="41">
        <v>2285.7399999999998</v>
      </c>
      <c r="C35" s="41"/>
      <c r="D35" s="41">
        <v>0</v>
      </c>
      <c r="E35" s="42">
        <f t="shared" si="1"/>
        <v>0</v>
      </c>
      <c r="F35" s="42"/>
    </row>
    <row r="36" spans="1:6" x14ac:dyDescent="0.25">
      <c r="A36" s="40" t="s">
        <v>51</v>
      </c>
      <c r="B36" s="41">
        <v>0</v>
      </c>
      <c r="C36" s="41"/>
      <c r="D36" s="41">
        <v>0</v>
      </c>
      <c r="E36" s="42" t="str">
        <f t="shared" si="1"/>
        <v>-</v>
      </c>
      <c r="F36" s="42"/>
    </row>
    <row r="37" spans="1:6" x14ac:dyDescent="0.25">
      <c r="A37" s="37" t="s">
        <v>52</v>
      </c>
      <c r="B37" s="38">
        <f>SUBTOTAL(9,B38:B42)</f>
        <v>14865.36</v>
      </c>
      <c r="C37" s="38"/>
      <c r="D37" s="38">
        <f>SUBTOTAL(9,D38:D42)</f>
        <v>15647.26</v>
      </c>
      <c r="E37" s="39">
        <f t="shared" si="1"/>
        <v>1.052598793436553</v>
      </c>
      <c r="F37" s="39"/>
    </row>
    <row r="38" spans="1:6" x14ac:dyDescent="0.25">
      <c r="A38" s="40" t="s">
        <v>53</v>
      </c>
      <c r="B38" s="41">
        <v>1463.01</v>
      </c>
      <c r="C38" s="41"/>
      <c r="D38" s="41">
        <v>1723.42</v>
      </c>
      <c r="E38" s="42">
        <f t="shared" si="1"/>
        <v>1.1779960492409485</v>
      </c>
      <c r="F38" s="42"/>
    </row>
    <row r="39" spans="1:6" x14ac:dyDescent="0.25">
      <c r="A39" s="40" t="s">
        <v>54</v>
      </c>
      <c r="B39" s="41">
        <v>11620.5</v>
      </c>
      <c r="C39" s="41"/>
      <c r="D39" s="41">
        <v>13148.69</v>
      </c>
      <c r="E39" s="42">
        <f t="shared" si="1"/>
        <v>1.1315081106664946</v>
      </c>
      <c r="F39" s="42"/>
    </row>
    <row r="40" spans="1:6" x14ac:dyDescent="0.25">
      <c r="A40" s="40" t="s">
        <v>55</v>
      </c>
      <c r="B40" s="41">
        <v>822.71</v>
      </c>
      <c r="C40" s="41"/>
      <c r="D40" s="41">
        <v>775.15</v>
      </c>
      <c r="E40" s="42">
        <f t="shared" si="1"/>
        <v>0.94219105152483862</v>
      </c>
      <c r="F40" s="42"/>
    </row>
    <row r="41" spans="1:6" x14ac:dyDescent="0.25">
      <c r="A41" s="40" t="s">
        <v>56</v>
      </c>
      <c r="B41" s="41">
        <v>959.14</v>
      </c>
      <c r="C41" s="41"/>
      <c r="D41" s="41">
        <v>0</v>
      </c>
      <c r="E41" s="42">
        <f t="shared" si="1"/>
        <v>0</v>
      </c>
      <c r="F41" s="42"/>
    </row>
    <row r="42" spans="1:6" x14ac:dyDescent="0.25">
      <c r="A42" s="40" t="s">
        <v>57</v>
      </c>
      <c r="B42" s="41">
        <v>0</v>
      </c>
      <c r="C42" s="41"/>
      <c r="D42" s="41">
        <v>0</v>
      </c>
      <c r="E42" s="42" t="str">
        <f t="shared" si="1"/>
        <v>-</v>
      </c>
      <c r="F42" s="42"/>
    </row>
    <row r="43" spans="1:6" x14ac:dyDescent="0.25">
      <c r="A43" s="37" t="s">
        <v>58</v>
      </c>
      <c r="B43" s="38">
        <f>SUBTOTAL(9,B44:B52)</f>
        <v>36941.689999999995</v>
      </c>
      <c r="C43" s="38"/>
      <c r="D43" s="38">
        <f>SUBTOTAL(9,D44:D52)</f>
        <v>13640.81</v>
      </c>
      <c r="E43" s="39">
        <f t="shared" si="1"/>
        <v>0.36925246246178778</v>
      </c>
      <c r="F43" s="39"/>
    </row>
    <row r="44" spans="1:6" x14ac:dyDescent="0.25">
      <c r="A44" s="40" t="s">
        <v>59</v>
      </c>
      <c r="B44" s="41">
        <v>4002.72</v>
      </c>
      <c r="C44" s="41"/>
      <c r="D44" s="41">
        <v>2549.7399999999998</v>
      </c>
      <c r="E44" s="42">
        <f t="shared" si="1"/>
        <v>0.63700183874965022</v>
      </c>
      <c r="F44" s="42"/>
    </row>
    <row r="45" spans="1:6" x14ac:dyDescent="0.25">
      <c r="A45" s="40" t="s">
        <v>60</v>
      </c>
      <c r="B45" s="41">
        <v>190</v>
      </c>
      <c r="C45" s="41"/>
      <c r="D45" s="41">
        <v>3250</v>
      </c>
      <c r="E45" s="42">
        <f t="shared" si="1"/>
        <v>17.105263157894736</v>
      </c>
      <c r="F45" s="42"/>
    </row>
    <row r="46" spans="1:6" x14ac:dyDescent="0.25">
      <c r="A46" s="40" t="s">
        <v>61</v>
      </c>
      <c r="B46" s="41">
        <v>152.44</v>
      </c>
      <c r="C46" s="41"/>
      <c r="D46" s="41">
        <v>386.49</v>
      </c>
      <c r="E46" s="42">
        <f t="shared" si="1"/>
        <v>2.5353581737076882</v>
      </c>
      <c r="F46" s="42"/>
    </row>
    <row r="47" spans="1:6" x14ac:dyDescent="0.25">
      <c r="A47" s="40" t="s">
        <v>62</v>
      </c>
      <c r="B47" s="41">
        <v>2873.76</v>
      </c>
      <c r="C47" s="41"/>
      <c r="D47" s="41">
        <v>3063.69</v>
      </c>
      <c r="E47" s="42">
        <f t="shared" si="1"/>
        <v>1.0660911140805076</v>
      </c>
      <c r="F47" s="42"/>
    </row>
    <row r="48" spans="1:6" x14ac:dyDescent="0.25">
      <c r="A48" s="40" t="s">
        <v>139</v>
      </c>
      <c r="B48" s="41">
        <v>4937.5</v>
      </c>
      <c r="C48" s="41"/>
      <c r="D48" s="41"/>
      <c r="E48" s="42"/>
      <c r="F48" s="42"/>
    </row>
    <row r="49" spans="1:6" x14ac:dyDescent="0.25">
      <c r="A49" s="40" t="s">
        <v>63</v>
      </c>
      <c r="B49" s="41">
        <v>0</v>
      </c>
      <c r="C49" s="41"/>
      <c r="D49" s="41">
        <v>0</v>
      </c>
      <c r="E49" s="42" t="str">
        <f t="shared" si="1"/>
        <v>-</v>
      </c>
      <c r="F49" s="42"/>
    </row>
    <row r="50" spans="1:6" x14ac:dyDescent="0.25">
      <c r="A50" s="40" t="s">
        <v>64</v>
      </c>
      <c r="B50" s="41">
        <v>13647.17</v>
      </c>
      <c r="C50" s="41"/>
      <c r="D50" s="41">
        <v>0</v>
      </c>
      <c r="E50" s="42">
        <f t="shared" si="1"/>
        <v>0</v>
      </c>
      <c r="F50" s="42"/>
    </row>
    <row r="51" spans="1:6" x14ac:dyDescent="0.25">
      <c r="A51" s="40" t="s">
        <v>65</v>
      </c>
      <c r="B51" s="41">
        <v>3136.5</v>
      </c>
      <c r="C51" s="41"/>
      <c r="D51" s="41">
        <v>3385.84</v>
      </c>
      <c r="E51" s="42">
        <f t="shared" si="1"/>
        <v>1.0794962537860673</v>
      </c>
      <c r="F51" s="42"/>
    </row>
    <row r="52" spans="1:6" x14ac:dyDescent="0.25">
      <c r="A52" s="40" t="s">
        <v>66</v>
      </c>
      <c r="B52" s="41">
        <v>8001.6</v>
      </c>
      <c r="C52" s="41"/>
      <c r="D52" s="41">
        <v>1005.05</v>
      </c>
      <c r="E52" s="42">
        <f t="shared" si="1"/>
        <v>0.12560612877424515</v>
      </c>
      <c r="F52" s="42"/>
    </row>
    <row r="53" spans="1:6" x14ac:dyDescent="0.25">
      <c r="A53" s="37" t="s">
        <v>67</v>
      </c>
      <c r="B53" s="38">
        <f>SUBTOTAL(9,B54:B56)</f>
        <v>6580.82</v>
      </c>
      <c r="C53" s="38"/>
      <c r="D53" s="38">
        <f>SUBTOTAL(9,D54:D56)</f>
        <v>650.71</v>
      </c>
      <c r="E53" s="39">
        <f t="shared" si="1"/>
        <v>9.8879774860883604E-2</v>
      </c>
      <c r="F53" s="39"/>
    </row>
    <row r="54" spans="1:6" x14ac:dyDescent="0.25">
      <c r="A54" s="40" t="s">
        <v>68</v>
      </c>
      <c r="B54" s="41">
        <v>0</v>
      </c>
      <c r="C54" s="41"/>
      <c r="D54" s="41">
        <v>0</v>
      </c>
      <c r="E54" s="42" t="str">
        <f t="shared" si="1"/>
        <v>-</v>
      </c>
      <c r="F54" s="42"/>
    </row>
    <row r="55" spans="1:6" x14ac:dyDescent="0.25">
      <c r="A55" s="40" t="s">
        <v>69</v>
      </c>
      <c r="B55" s="41">
        <v>6580.82</v>
      </c>
      <c r="C55" s="41"/>
      <c r="D55" s="41">
        <v>650.71</v>
      </c>
      <c r="E55" s="42">
        <f t="shared" si="1"/>
        <v>9.8879774860883604E-2</v>
      </c>
      <c r="F55" s="42"/>
    </row>
    <row r="56" spans="1:6" x14ac:dyDescent="0.25">
      <c r="A56" s="40" t="s">
        <v>70</v>
      </c>
      <c r="B56" s="41">
        <v>0</v>
      </c>
      <c r="C56" s="41"/>
      <c r="D56" s="41">
        <v>0</v>
      </c>
      <c r="E56" s="42" t="str">
        <f t="shared" si="1"/>
        <v>-</v>
      </c>
      <c r="F56" s="42"/>
    </row>
    <row r="57" spans="1:6" x14ac:dyDescent="0.25">
      <c r="A57" s="34" t="s">
        <v>71</v>
      </c>
      <c r="B57" s="35">
        <f>SUBTOTAL(9,B59:B59)</f>
        <v>297.95</v>
      </c>
      <c r="C57" s="35">
        <v>600</v>
      </c>
      <c r="D57" s="35">
        <f>SUBTOTAL(9,D59:D59)</f>
        <v>335.54</v>
      </c>
      <c r="E57" s="36">
        <f t="shared" si="1"/>
        <v>1.1261621077361974</v>
      </c>
      <c r="F57" s="36">
        <v>0.55923333333333336</v>
      </c>
    </row>
    <row r="58" spans="1:6" x14ac:dyDescent="0.25">
      <c r="A58" s="37" t="s">
        <v>72</v>
      </c>
      <c r="B58" s="38">
        <f>SUBTOTAL(9,B59:B59)</f>
        <v>297.95</v>
      </c>
      <c r="C58" s="38"/>
      <c r="D58" s="38">
        <f>SUBTOTAL(9,D59:D59)</f>
        <v>335.54</v>
      </c>
      <c r="E58" s="39">
        <f t="shared" si="1"/>
        <v>1.1261621077361974</v>
      </c>
      <c r="F58" s="39"/>
    </row>
    <row r="59" spans="1:6" x14ac:dyDescent="0.25">
      <c r="A59" s="40" t="s">
        <v>73</v>
      </c>
      <c r="B59" s="41">
        <v>297.95</v>
      </c>
      <c r="C59" s="41"/>
      <c r="D59" s="41">
        <v>335.54</v>
      </c>
      <c r="E59" s="42">
        <f t="shared" si="1"/>
        <v>1.1261621077361974</v>
      </c>
      <c r="F59" s="42"/>
    </row>
    <row r="60" spans="1:6" x14ac:dyDescent="0.25">
      <c r="A60" s="31" t="s">
        <v>16</v>
      </c>
      <c r="B60" s="32">
        <v>1004077.57</v>
      </c>
      <c r="C60" s="32">
        <v>24000</v>
      </c>
      <c r="D60" s="32">
        <f>SUBTOTAL(9,D62:D68)</f>
        <v>0</v>
      </c>
      <c r="E60" s="33">
        <f t="shared" si="1"/>
        <v>0</v>
      </c>
      <c r="F60" s="33">
        <v>0</v>
      </c>
    </row>
    <row r="61" spans="1:6" x14ac:dyDescent="0.25">
      <c r="A61" s="37" t="s">
        <v>140</v>
      </c>
      <c r="B61" s="38">
        <v>112056.91</v>
      </c>
      <c r="C61" s="38"/>
      <c r="D61" s="38">
        <f>SUBTOTAL(9,D62:D62)</f>
        <v>0</v>
      </c>
      <c r="E61" s="39">
        <f t="shared" si="1"/>
        <v>0</v>
      </c>
      <c r="F61" s="39"/>
    </row>
    <row r="62" spans="1:6" x14ac:dyDescent="0.25">
      <c r="A62" s="40" t="s">
        <v>146</v>
      </c>
      <c r="B62" s="41">
        <v>892020.66</v>
      </c>
      <c r="C62" s="41"/>
      <c r="D62" s="41">
        <v>0</v>
      </c>
      <c r="E62" s="42">
        <f t="shared" si="1"/>
        <v>0</v>
      </c>
      <c r="F62" s="42"/>
    </row>
    <row r="63" spans="1:6" x14ac:dyDescent="0.25">
      <c r="A63" s="37" t="s">
        <v>74</v>
      </c>
      <c r="B63" s="38">
        <v>112056.91</v>
      </c>
      <c r="C63" s="38"/>
      <c r="D63" s="38">
        <f>SUBTOTAL(9,D64:D64)</f>
        <v>0</v>
      </c>
      <c r="E63" s="39">
        <f t="shared" ref="E63:E64" si="2">IF(B63&lt;&gt;0,D63/B63,"-")</f>
        <v>0</v>
      </c>
      <c r="F63" s="39"/>
    </row>
    <row r="64" spans="1:6" x14ac:dyDescent="0.25">
      <c r="A64" s="40" t="s">
        <v>75</v>
      </c>
      <c r="B64" s="41">
        <v>104485.12</v>
      </c>
      <c r="C64" s="41"/>
      <c r="D64" s="41">
        <v>0</v>
      </c>
      <c r="E64" s="42">
        <f t="shared" si="2"/>
        <v>0</v>
      </c>
      <c r="F64" s="42"/>
    </row>
    <row r="65" spans="1:6" x14ac:dyDescent="0.25">
      <c r="A65" s="40" t="s">
        <v>141</v>
      </c>
      <c r="B65" s="41">
        <v>1504.8019999999999</v>
      </c>
      <c r="C65" s="41"/>
      <c r="D65" s="41">
        <v>0</v>
      </c>
      <c r="E65" s="42"/>
      <c r="F65" s="42"/>
    </row>
    <row r="66" spans="1:6" x14ac:dyDescent="0.25">
      <c r="A66" s="40" t="s">
        <v>142</v>
      </c>
      <c r="B66" s="41">
        <v>6066.99</v>
      </c>
      <c r="C66" s="41"/>
      <c r="D66" s="41">
        <v>0</v>
      </c>
      <c r="E66" s="42"/>
      <c r="F66" s="42"/>
    </row>
    <row r="67" spans="1:6" x14ac:dyDescent="0.25">
      <c r="A67" s="37" t="s">
        <v>76</v>
      </c>
      <c r="B67" s="38">
        <f>SUBTOTAL(9,B68:B68)</f>
        <v>0</v>
      </c>
      <c r="C67" s="38"/>
      <c r="D67" s="38">
        <f>SUBTOTAL(9,D68:D68)</f>
        <v>0</v>
      </c>
      <c r="E67" s="39" t="str">
        <f t="shared" si="1"/>
        <v>-</v>
      </c>
      <c r="F67" s="39"/>
    </row>
    <row r="68" spans="1:6" x14ac:dyDescent="0.25">
      <c r="A68" s="40" t="s">
        <v>77</v>
      </c>
      <c r="B68" s="41">
        <v>0</v>
      </c>
      <c r="C68" s="41"/>
      <c r="D68" s="41">
        <v>0</v>
      </c>
      <c r="E68" s="42" t="str">
        <f t="shared" si="1"/>
        <v>-</v>
      </c>
      <c r="F68" s="42"/>
    </row>
    <row r="69" spans="1:6" ht="20.100000000000001" customHeight="1" x14ac:dyDescent="0.25">
      <c r="A69" s="43" t="s">
        <v>38</v>
      </c>
      <c r="B69" s="44">
        <v>1229358.52</v>
      </c>
      <c r="C69" s="44">
        <v>506127</v>
      </c>
      <c r="D69" s="44">
        <f>IFERROR(SUBTOTAL(9,D27:D68),0)</f>
        <v>185769.20999999996</v>
      </c>
      <c r="E69" s="45">
        <f t="shared" si="1"/>
        <v>0.15111068657172519</v>
      </c>
      <c r="F69" s="45">
        <v>0.36704070322270888</v>
      </c>
    </row>
    <row r="70" spans="1:6" x14ac:dyDescent="0.25">
      <c r="E70" s="17"/>
      <c r="F70" s="17"/>
    </row>
    <row r="71" spans="1:6" x14ac:dyDescent="0.25">
      <c r="C71" s="30"/>
    </row>
    <row r="76" spans="1:6" s="12" customFormat="1" ht="24.95" customHeight="1" x14ac:dyDescent="0.3">
      <c r="A76" s="62" t="s">
        <v>78</v>
      </c>
      <c r="B76" s="62"/>
      <c r="C76" s="62"/>
      <c r="D76" s="62"/>
      <c r="E76" s="62"/>
      <c r="F76" s="62"/>
    </row>
    <row r="77" spans="1:6" s="13" customFormat="1" ht="24.95" customHeight="1" x14ac:dyDescent="0.25">
      <c r="A77" s="14" t="s">
        <v>29</v>
      </c>
      <c r="B77" s="15"/>
      <c r="C77" s="15"/>
      <c r="D77" s="15"/>
      <c r="E77" s="15"/>
      <c r="F77" s="15"/>
    </row>
    <row r="78" spans="1:6" ht="57.6" customHeight="1" x14ac:dyDescent="0.25">
      <c r="A78" s="16" t="s">
        <v>30</v>
      </c>
      <c r="B78" s="16" t="s">
        <v>6</v>
      </c>
      <c r="C78" s="16" t="s">
        <v>7</v>
      </c>
      <c r="D78" s="16" t="s">
        <v>8</v>
      </c>
      <c r="E78" s="16" t="s">
        <v>9</v>
      </c>
      <c r="F78" s="16" t="s">
        <v>10</v>
      </c>
    </row>
    <row r="79" spans="1:6" s="17" customFormat="1" ht="15.95" customHeight="1" x14ac:dyDescent="0.25">
      <c r="A79" s="18" t="s">
        <v>11</v>
      </c>
      <c r="B79" s="18">
        <f>COLUMN()</f>
        <v>2</v>
      </c>
      <c r="C79" s="18">
        <f>COLUMN()</f>
        <v>3</v>
      </c>
      <c r="D79" s="18">
        <f>COLUMN()</f>
        <v>4</v>
      </c>
      <c r="E79" s="18" t="str">
        <f>_xlfn.CONCAT(TEXT(COLUMN(),"@")," (",TEXT(D79,"@")," / ",TEXT(B79,"@"),")")</f>
        <v>5 (4 / 2)</v>
      </c>
      <c r="F79" s="18" t="str">
        <f>_xlfn.CONCAT(TEXT(COLUMN(),"@")," (",TEXT(D79,"@")," / ",TEXT(C79,"@"),")")</f>
        <v>6 (4 / 3)</v>
      </c>
    </row>
    <row r="80" spans="1:6" x14ac:dyDescent="0.25">
      <c r="A80" s="31" t="s">
        <v>79</v>
      </c>
      <c r="B80" s="32">
        <f>SUBTOTAL(9,B81:B81)</f>
        <v>238350.39</v>
      </c>
      <c r="C80" s="32">
        <f>SUBTOTAL(9,C81:C81)</f>
        <v>490627</v>
      </c>
      <c r="D80" s="32">
        <f>SUBTOTAL(9,D81:D81)</f>
        <v>215827.52</v>
      </c>
      <c r="E80" s="33">
        <f>IF(B80&lt;&gt;0,D80/B80,"-")</f>
        <v>0.90550521020754349</v>
      </c>
      <c r="F80" s="33">
        <f>IF(C80&lt;&gt;0,D80/C80,"-")</f>
        <v>0.43990143224893857</v>
      </c>
    </row>
    <row r="81" spans="1:6" x14ac:dyDescent="0.25">
      <c r="A81" s="40" t="s">
        <v>80</v>
      </c>
      <c r="B81" s="41">
        <v>238350.39</v>
      </c>
      <c r="C81" s="41">
        <v>490627</v>
      </c>
      <c r="D81" s="41">
        <v>215827.52</v>
      </c>
      <c r="E81" s="42">
        <f>IF(B81&lt;&gt;0,D81/B81,"-")</f>
        <v>0.90550521020754349</v>
      </c>
      <c r="F81" s="42">
        <f>IF(C81&lt;&gt;0,D81/C81,"-")</f>
        <v>0.43990143224893857</v>
      </c>
    </row>
    <row r="82" spans="1:6" x14ac:dyDescent="0.25">
      <c r="A82" s="31" t="s">
        <v>81</v>
      </c>
      <c r="B82" s="32">
        <f>SUBTOTAL(9,B83:B83)</f>
        <v>6334.46</v>
      </c>
      <c r="C82" s="32">
        <f>SUBTOTAL(9,C83:C83)</f>
        <v>15000</v>
      </c>
      <c r="D82" s="32">
        <f>SUBTOTAL(9,D83:D83)</f>
        <v>3938.41</v>
      </c>
      <c r="E82" s="33">
        <f>IF(B82&lt;&gt;0,D82/B82,"-")</f>
        <v>0.62174360561121234</v>
      </c>
      <c r="F82" s="33">
        <f>IF(C82&lt;&gt;0,D82/C82,"-")</f>
        <v>0.26256066666666666</v>
      </c>
    </row>
    <row r="83" spans="1:6" x14ac:dyDescent="0.25">
      <c r="A83" s="40" t="s">
        <v>82</v>
      </c>
      <c r="B83" s="41">
        <v>6334.46</v>
      </c>
      <c r="C83" s="41">
        <v>15000</v>
      </c>
      <c r="D83" s="41">
        <v>3938.41</v>
      </c>
      <c r="E83" s="42">
        <f>IF(B83&lt;&gt;0,D83/B83,"-")</f>
        <v>0.62174360561121234</v>
      </c>
      <c r="F83" s="42">
        <f>IF(C83&lt;&gt;0,D83/C83,"-")</f>
        <v>0.26256066666666666</v>
      </c>
    </row>
    <row r="84" spans="1:6" x14ac:dyDescent="0.25">
      <c r="A84" s="6" t="s">
        <v>143</v>
      </c>
      <c r="B84" s="5">
        <v>982558.37</v>
      </c>
      <c r="C84" s="5"/>
      <c r="D84" s="5"/>
      <c r="E84" s="3"/>
      <c r="F84" s="3"/>
    </row>
    <row r="85" spans="1:6" x14ac:dyDescent="0.25">
      <c r="A85" s="6" t="s">
        <v>144</v>
      </c>
      <c r="B85" s="5">
        <v>982558.37</v>
      </c>
      <c r="C85" s="5"/>
      <c r="D85" s="5"/>
      <c r="E85" s="3"/>
      <c r="F85" s="3"/>
    </row>
    <row r="86" spans="1:6" ht="20.100000000000001" customHeight="1" x14ac:dyDescent="0.25">
      <c r="A86" s="43" t="s">
        <v>38</v>
      </c>
      <c r="B86" s="44">
        <v>1227243.22</v>
      </c>
      <c r="C86" s="44">
        <f>IFERROR(SUBTOTAL(9,C81:C83),0)</f>
        <v>505627</v>
      </c>
      <c r="D86" s="44">
        <f>IFERROR(SUBTOTAL(9,D81:D83),0)</f>
        <v>219765.93</v>
      </c>
      <c r="E86" s="45">
        <f>IF(B86&lt;&gt;0,D86/B86,"-")</f>
        <v>0.17907284099723933</v>
      </c>
      <c r="F86" s="45">
        <f>IF(C86&lt;&gt;0,D86/C86,"-")</f>
        <v>0.43464041674989667</v>
      </c>
    </row>
    <row r="87" spans="1:6" x14ac:dyDescent="0.25">
      <c r="A87" s="17"/>
      <c r="B87" s="17"/>
      <c r="C87" s="17"/>
      <c r="D87" s="17"/>
      <c r="E87" s="17"/>
      <c r="F87" s="17"/>
    </row>
    <row r="88" spans="1:6" x14ac:dyDescent="0.25">
      <c r="A88" s="17"/>
      <c r="B88" s="17"/>
      <c r="C88" s="17"/>
      <c r="D88" s="17"/>
      <c r="E88" s="17"/>
      <c r="F88" s="17"/>
    </row>
    <row r="89" spans="1:6" s="13" customFormat="1" ht="24.95" customHeight="1" x14ac:dyDescent="0.25">
      <c r="A89" s="14" t="s">
        <v>39</v>
      </c>
      <c r="B89" s="15"/>
      <c r="C89" s="15"/>
      <c r="D89" s="15"/>
      <c r="E89" s="15"/>
      <c r="F89" s="15"/>
    </row>
    <row r="90" spans="1:6" ht="57.6" customHeight="1" x14ac:dyDescent="0.25">
      <c r="A90" s="46" t="s">
        <v>30</v>
      </c>
      <c r="B90" s="16" t="s">
        <v>6</v>
      </c>
      <c r="C90" s="16" t="s">
        <v>7</v>
      </c>
      <c r="D90" s="16" t="s">
        <v>8</v>
      </c>
      <c r="E90" s="16" t="s">
        <v>9</v>
      </c>
      <c r="F90" s="16" t="s">
        <v>10</v>
      </c>
    </row>
    <row r="91" spans="1:6" s="17" customFormat="1" ht="15.95" customHeight="1" x14ac:dyDescent="0.25">
      <c r="A91" s="18" t="s">
        <v>11</v>
      </c>
      <c r="B91" s="18">
        <f>COLUMN()</f>
        <v>2</v>
      </c>
      <c r="C91" s="18">
        <f>COLUMN()</f>
        <v>3</v>
      </c>
      <c r="D91" s="18">
        <f>COLUMN()</f>
        <v>4</v>
      </c>
      <c r="E91" s="18" t="str">
        <f>_xlfn.CONCAT(TEXT(COLUMN(),"@")," (",TEXT(D91,"@")," / ",TEXT(B91,"@"),")")</f>
        <v>5 (4 / 2)</v>
      </c>
      <c r="F91" s="18" t="str">
        <f>_xlfn.CONCAT(TEXT(COLUMN(),"@")," (",TEXT(D91,"@")," / ",TEXT(C91,"@"),")")</f>
        <v>6 (4 / 3)</v>
      </c>
    </row>
    <row r="92" spans="1:6" x14ac:dyDescent="0.25">
      <c r="A92" s="31" t="s">
        <v>79</v>
      </c>
      <c r="B92" s="32">
        <f>SUBTOTAL(9,B93:B93)</f>
        <v>145040.65</v>
      </c>
      <c r="C92" s="32">
        <f>SUBTOTAL(9,C93:C93)</f>
        <v>490627</v>
      </c>
      <c r="D92" s="32">
        <f>SUBTOTAL(9,D93:D93)</f>
        <v>185118.5</v>
      </c>
      <c r="E92" s="33">
        <f t="shared" ref="E92:E98" si="3">IF(B92&lt;&gt;0,D92/B92,"-")</f>
        <v>1.2763215002139057</v>
      </c>
      <c r="F92" s="33">
        <f t="shared" ref="F92:F98" si="4">IF(C92&lt;&gt;0,D92/C92,"-")</f>
        <v>0.37731005427748576</v>
      </c>
    </row>
    <row r="93" spans="1:6" x14ac:dyDescent="0.25">
      <c r="A93" s="40" t="s">
        <v>80</v>
      </c>
      <c r="B93" s="41">
        <v>145040.65</v>
      </c>
      <c r="C93" s="41">
        <v>490627</v>
      </c>
      <c r="D93" s="41">
        <v>185118.5</v>
      </c>
      <c r="E93" s="42">
        <f t="shared" si="3"/>
        <v>1.2763215002139057</v>
      </c>
      <c r="F93" s="42">
        <f t="shared" si="4"/>
        <v>0.37731005427748576</v>
      </c>
    </row>
    <row r="94" spans="1:6" x14ac:dyDescent="0.25">
      <c r="A94" s="31" t="s">
        <v>81</v>
      </c>
      <c r="B94" s="32">
        <f>SUBTOTAL(9,B95:B95)</f>
        <v>1456.21</v>
      </c>
      <c r="C94" s="32">
        <f>SUBTOTAL(9,C95:C95)</f>
        <v>15500</v>
      </c>
      <c r="D94" s="32">
        <f>SUBTOTAL(9,D95:D95)</f>
        <v>650.71</v>
      </c>
      <c r="E94" s="33">
        <f t="shared" si="3"/>
        <v>0.44685175901827345</v>
      </c>
      <c r="F94" s="33">
        <f t="shared" si="4"/>
        <v>4.1981290322580647E-2</v>
      </c>
    </row>
    <row r="95" spans="1:6" x14ac:dyDescent="0.25">
      <c r="A95" s="40" t="s">
        <v>82</v>
      </c>
      <c r="B95" s="41">
        <v>1456.21</v>
      </c>
      <c r="C95" s="41">
        <v>15500</v>
      </c>
      <c r="D95" s="41">
        <v>650.71</v>
      </c>
      <c r="E95" s="42">
        <f t="shared" si="3"/>
        <v>0.44685175901827345</v>
      </c>
      <c r="F95" s="42">
        <f t="shared" si="4"/>
        <v>4.1981290322580647E-2</v>
      </c>
    </row>
    <row r="96" spans="1:6" x14ac:dyDescent="0.25">
      <c r="A96" s="31" t="s">
        <v>145</v>
      </c>
      <c r="B96" s="32">
        <f>SUBTOTAL(9,B97:B97)</f>
        <v>1192359.5900000001</v>
      </c>
      <c r="C96" s="32">
        <f>SUBTOTAL(9,C97:C97)</f>
        <v>15500</v>
      </c>
      <c r="D96" s="32">
        <f>SUBTOTAL(9,D97:D97)</f>
        <v>650.71</v>
      </c>
      <c r="E96" s="33">
        <f t="shared" si="3"/>
        <v>5.4573302001957309E-4</v>
      </c>
      <c r="F96" s="33">
        <f t="shared" si="4"/>
        <v>4.1981290322580647E-2</v>
      </c>
    </row>
    <row r="97" spans="1:6" x14ac:dyDescent="0.25">
      <c r="A97" s="40" t="s">
        <v>144</v>
      </c>
      <c r="B97" s="41">
        <v>1192359.5900000001</v>
      </c>
      <c r="C97" s="41">
        <v>15500</v>
      </c>
      <c r="D97" s="41">
        <v>650.71</v>
      </c>
      <c r="E97" s="42">
        <f t="shared" si="3"/>
        <v>5.4573302001957309E-4</v>
      </c>
      <c r="F97" s="42">
        <f t="shared" si="4"/>
        <v>4.1981290322580647E-2</v>
      </c>
    </row>
    <row r="98" spans="1:6" ht="20.100000000000001" customHeight="1" x14ac:dyDescent="0.25">
      <c r="A98" s="43" t="s">
        <v>38</v>
      </c>
      <c r="B98" s="44">
        <f>IFERROR(SUBTOTAL(9,B93:B97),0)</f>
        <v>1338856.4500000002</v>
      </c>
      <c r="C98" s="44">
        <f>IFERROR(SUBTOTAL(9,C93:C97),0)</f>
        <v>521627</v>
      </c>
      <c r="D98" s="44">
        <f>IFERROR(SUBTOTAL(9,D93:D97),0)</f>
        <v>186419.91999999998</v>
      </c>
      <c r="E98" s="45">
        <f t="shared" si="3"/>
        <v>0.1392381685131367</v>
      </c>
      <c r="F98" s="45">
        <f t="shared" si="4"/>
        <v>0.35738165394045934</v>
      </c>
    </row>
    <row r="99" spans="1:6" x14ac:dyDescent="0.25">
      <c r="E99" s="17"/>
      <c r="F99" s="17"/>
    </row>
    <row r="100" spans="1:6" x14ac:dyDescent="0.25">
      <c r="C100" s="30"/>
    </row>
    <row r="105" spans="1:6" s="12" customFormat="1" ht="24.95" customHeight="1" x14ac:dyDescent="0.3">
      <c r="A105" s="62" t="s">
        <v>83</v>
      </c>
      <c r="B105" s="62"/>
      <c r="C105" s="62"/>
      <c r="D105" s="62"/>
      <c r="E105" s="62"/>
      <c r="F105" s="62"/>
    </row>
    <row r="106" spans="1:6" s="13" customFormat="1" ht="24.95" customHeight="1" x14ac:dyDescent="0.25">
      <c r="A106" s="14" t="s">
        <v>39</v>
      </c>
      <c r="B106" s="15"/>
      <c r="C106" s="15"/>
      <c r="D106" s="15"/>
      <c r="E106" s="15"/>
      <c r="F106" s="15"/>
    </row>
    <row r="107" spans="1:6" ht="57.6" customHeight="1" x14ac:dyDescent="0.25">
      <c r="A107" s="16" t="s">
        <v>30</v>
      </c>
      <c r="B107" s="16" t="s">
        <v>6</v>
      </c>
      <c r="C107" s="16" t="s">
        <v>7</v>
      </c>
      <c r="D107" s="16" t="s">
        <v>8</v>
      </c>
      <c r="E107" s="16" t="s">
        <v>9</v>
      </c>
      <c r="F107" s="16" t="s">
        <v>10</v>
      </c>
    </row>
    <row r="108" spans="1:6" s="17" customFormat="1" ht="15.95" customHeight="1" x14ac:dyDescent="0.25">
      <c r="A108" s="18" t="s">
        <v>11</v>
      </c>
      <c r="B108" s="18">
        <f>COLUMN()</f>
        <v>2</v>
      </c>
      <c r="C108" s="18">
        <f>COLUMN()</f>
        <v>3</v>
      </c>
      <c r="D108" s="18">
        <f>COLUMN()</f>
        <v>4</v>
      </c>
      <c r="E108" s="18" t="str">
        <f>_xlfn.CONCAT(TEXT(COLUMN(),"@")," (",TEXT(D108,"@")," / ",TEXT(B108,"@"),")")</f>
        <v>5 (4 / 2)</v>
      </c>
      <c r="F108" s="18" t="str">
        <f>_xlfn.CONCAT(TEXT(COLUMN(),"@")," (",TEXT(D108,"@")," / ",TEXT(C108,"@"),")")</f>
        <v>6 (4 / 3)</v>
      </c>
    </row>
    <row r="109" spans="1:6" x14ac:dyDescent="0.25">
      <c r="A109" s="31" t="s">
        <v>84</v>
      </c>
      <c r="B109" s="32">
        <f>SUBTOTAL(9,B110:B110)</f>
        <v>1338856.45</v>
      </c>
      <c r="C109" s="32">
        <f>SUBTOTAL(9,C110:C110)</f>
        <v>506127</v>
      </c>
      <c r="D109" s="32">
        <f>SUBTOTAL(9,D110:D110)</f>
        <v>185769.21</v>
      </c>
      <c r="E109" s="33">
        <f>IF(B109&lt;&gt;0,D109/B109,"-")</f>
        <v>0.13875214926887794</v>
      </c>
      <c r="F109" s="33">
        <f>IF(C109&lt;&gt;0,D109/C109,"-")</f>
        <v>0.36704070322270893</v>
      </c>
    </row>
    <row r="110" spans="1:6" x14ac:dyDescent="0.25">
      <c r="A110" s="40" t="s">
        <v>85</v>
      </c>
      <c r="B110" s="41">
        <v>1338856.45</v>
      </c>
      <c r="C110" s="41">
        <v>506127</v>
      </c>
      <c r="D110" s="41">
        <v>185769.21</v>
      </c>
      <c r="E110" s="42">
        <f>IF(B110&lt;&gt;0,D110/B110,"-")</f>
        <v>0.13875214926887794</v>
      </c>
      <c r="F110" s="42">
        <f>IF(C110&lt;&gt;0,D110/C110,"-")</f>
        <v>0.36704070322270893</v>
      </c>
    </row>
    <row r="111" spans="1:6" ht="20.100000000000001" customHeight="1" x14ac:dyDescent="0.25">
      <c r="A111" s="43" t="s">
        <v>38</v>
      </c>
      <c r="B111" s="44">
        <f>IFERROR(SUBTOTAL(9,B110:B110),0)</f>
        <v>1338856.45</v>
      </c>
      <c r="C111" s="44">
        <f>IFERROR(SUBTOTAL(9,C110:C110),0)</f>
        <v>506127</v>
      </c>
      <c r="D111" s="44">
        <f>IFERROR(SUBTOTAL(9,D110:D110),0)</f>
        <v>185769.21</v>
      </c>
      <c r="E111" s="45">
        <f>IF(B111&lt;&gt;0,D111/B111,"-")</f>
        <v>0.13875214926887794</v>
      </c>
      <c r="F111" s="45">
        <f>IF(C111&lt;&gt;0,D111/C111,"-")</f>
        <v>0.36704070322270893</v>
      </c>
    </row>
    <row r="112" spans="1:6" x14ac:dyDescent="0.25">
      <c r="A112" s="17"/>
      <c r="B112" s="17"/>
      <c r="C112" s="17"/>
      <c r="D112" s="17"/>
      <c r="E112" s="17"/>
      <c r="F112" s="17"/>
    </row>
    <row r="113" spans="1:6" x14ac:dyDescent="0.25">
      <c r="A113" s="17"/>
      <c r="B113" s="17"/>
      <c r="C113" s="17"/>
      <c r="D113" s="17"/>
      <c r="E113" s="17"/>
      <c r="F113" s="17"/>
    </row>
    <row r="114" spans="1:6" x14ac:dyDescent="0.25">
      <c r="C114" s="30"/>
    </row>
  </sheetData>
  <mergeCells count="5">
    <mergeCell ref="A105:F105"/>
    <mergeCell ref="A76:F76"/>
    <mergeCell ref="A2:F2"/>
    <mergeCell ref="A3:F3"/>
    <mergeCell ref="A1:F1"/>
  </mergeCells>
  <pageMargins left="0.39370078740157499" right="0.39370078740157499" top="0.39370078740157499" bottom="0.511811023622047" header="0" footer="0.31496062992126"/>
  <pageSetup paperSize="9" scale="10" fitToHeight="0" orientation="portrait" r:id="rId1"/>
  <headerFooter>
    <oddFooter>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2"/>
  <sheetViews>
    <sheetView zoomScaleNormal="100" workbookViewId="0">
      <pane ySplit="6" topLeftCell="A31" activePane="bottomLeft" state="frozen"/>
      <selection pane="bottomLeft" activeCell="A15" sqref="A15"/>
    </sheetView>
  </sheetViews>
  <sheetFormatPr defaultColWidth="9.140625" defaultRowHeight="15" x14ac:dyDescent="0.25"/>
  <cols>
    <col min="1" max="1" width="73.7109375" style="7" customWidth="1"/>
    <col min="2" max="4" width="19.7109375" style="7" customWidth="1"/>
    <col min="5" max="6" width="15" style="7" customWidth="1"/>
  </cols>
  <sheetData>
    <row r="1" spans="1:6" s="11" customFormat="1" ht="30" customHeight="1" x14ac:dyDescent="0.25">
      <c r="A1" s="62" t="s">
        <v>2</v>
      </c>
      <c r="B1" s="62"/>
      <c r="C1" s="62"/>
      <c r="D1" s="62"/>
      <c r="E1" s="62"/>
      <c r="F1" s="62"/>
    </row>
    <row r="2" spans="1:6" s="11" customFormat="1" ht="30" customHeight="1" x14ac:dyDescent="0.25">
      <c r="A2" s="62" t="s">
        <v>86</v>
      </c>
      <c r="B2" s="62"/>
      <c r="C2" s="62"/>
      <c r="D2" s="62"/>
      <c r="E2" s="62"/>
      <c r="F2" s="62"/>
    </row>
    <row r="3" spans="1:6" s="12" customFormat="1" ht="24.95" customHeight="1" x14ac:dyDescent="0.3">
      <c r="A3" s="62" t="s">
        <v>87</v>
      </c>
      <c r="B3" s="62"/>
      <c r="C3" s="62"/>
      <c r="D3" s="62"/>
      <c r="E3" s="62"/>
      <c r="F3" s="62"/>
    </row>
    <row r="4" spans="1:6" s="13" customFormat="1" ht="24.95" customHeight="1" x14ac:dyDescent="0.25">
      <c r="A4" s="14" t="s">
        <v>88</v>
      </c>
      <c r="B4" s="15"/>
      <c r="C4" s="15"/>
      <c r="D4" s="15"/>
      <c r="E4" s="15"/>
      <c r="F4" s="15"/>
    </row>
    <row r="5" spans="1:6" ht="57.6" customHeight="1" x14ac:dyDescent="0.25">
      <c r="A5" s="16" t="s">
        <v>30</v>
      </c>
      <c r="B5" s="16" t="s">
        <v>6</v>
      </c>
      <c r="C5" s="16" t="s">
        <v>7</v>
      </c>
      <c r="D5" s="16" t="s">
        <v>8</v>
      </c>
      <c r="E5" s="16" t="s">
        <v>9</v>
      </c>
      <c r="F5" s="16" t="s">
        <v>10</v>
      </c>
    </row>
    <row r="6" spans="1:6" s="17" customFormat="1" ht="15.95" customHeight="1" x14ac:dyDescent="0.25">
      <c r="A6" s="18" t="s">
        <v>11</v>
      </c>
      <c r="B6" s="18">
        <f>COLUMN()</f>
        <v>2</v>
      </c>
      <c r="C6" s="18">
        <v>3</v>
      </c>
      <c r="D6" s="18">
        <f>COLUMN()</f>
        <v>4</v>
      </c>
      <c r="E6" s="18" t="str">
        <f>_xlfn.CONCAT(TEXT(COLUMN(),"@")," (",TEXT(D6,"@")," / ",TEXT(B6,"@"),")")</f>
        <v>5 (4 / 2)</v>
      </c>
      <c r="F6" s="18" t="str">
        <f>_xlfn.CONCAT(TEXT(COLUMN(),"@")," (",TEXT(D6,"@")," / ",TEXT(C6,"@"),")")</f>
        <v>6 (4 / 3)</v>
      </c>
    </row>
    <row r="7" spans="1:6" ht="20.100000000000001" customHeight="1" x14ac:dyDescent="0.25">
      <c r="A7" s="43" t="s">
        <v>38</v>
      </c>
      <c r="B7" s="44">
        <f>IFERROR(SUBTOTAL(9,#REF!),0)</f>
        <v>0</v>
      </c>
      <c r="C7" s="44">
        <v>0</v>
      </c>
      <c r="D7" s="44">
        <f>IFERROR(SUBTOTAL(9,#REF!),0)</f>
        <v>0</v>
      </c>
      <c r="E7" s="45" t="str">
        <f>IF(B7&lt;&gt;0,D7/B7,"-")</f>
        <v>-</v>
      </c>
      <c r="F7" s="45" t="str">
        <f>IF(C7&lt;&gt;0,D7/C7,"-")</f>
        <v>-</v>
      </c>
    </row>
    <row r="8" spans="1:6" x14ac:dyDescent="0.25">
      <c r="A8" s="17"/>
      <c r="B8" s="17"/>
      <c r="C8" s="17"/>
      <c r="D8" s="17"/>
      <c r="E8" s="17"/>
      <c r="F8" s="17"/>
    </row>
    <row r="9" spans="1:6" x14ac:dyDescent="0.25">
      <c r="A9" s="17"/>
      <c r="B9" s="17"/>
      <c r="C9" s="17"/>
      <c r="D9" s="17"/>
      <c r="E9" s="17"/>
      <c r="F9" s="17"/>
    </row>
    <row r="10" spans="1:6" s="13" customFormat="1" ht="24.95" customHeight="1" x14ac:dyDescent="0.25">
      <c r="A10" s="14" t="s">
        <v>89</v>
      </c>
      <c r="B10" s="15"/>
      <c r="C10" s="15"/>
      <c r="D10" s="15"/>
      <c r="E10" s="15"/>
      <c r="F10" s="15"/>
    </row>
    <row r="11" spans="1:6" ht="57.6" customHeight="1" x14ac:dyDescent="0.25">
      <c r="A11" s="46" t="s">
        <v>30</v>
      </c>
      <c r="B11" s="16" t="s">
        <v>6</v>
      </c>
      <c r="C11" s="16" t="s">
        <v>7</v>
      </c>
      <c r="D11" s="16" t="s">
        <v>8</v>
      </c>
      <c r="E11" s="16" t="s">
        <v>9</v>
      </c>
      <c r="F11" s="16" t="s">
        <v>10</v>
      </c>
    </row>
    <row r="12" spans="1:6" s="17" customFormat="1" ht="15.95" customHeight="1" x14ac:dyDescent="0.25">
      <c r="A12" s="18" t="s">
        <v>11</v>
      </c>
      <c r="B12" s="18">
        <f>COLUMN()</f>
        <v>2</v>
      </c>
      <c r="C12" s="18">
        <v>3</v>
      </c>
      <c r="D12" s="18">
        <f>COLUMN()</f>
        <v>4</v>
      </c>
      <c r="E12" s="18" t="str">
        <f>_xlfn.CONCAT(TEXT(COLUMN(),"@")," (",TEXT(D12,"@")," / ",TEXT(B12,"@"),")")</f>
        <v>5 (4 / 2)</v>
      </c>
      <c r="F12" s="18" t="str">
        <f>_xlfn.CONCAT(TEXT(COLUMN(),"@")," (",TEXT(D12,"@")," / ",TEXT(C12,"@"),")")</f>
        <v>6 (4 / 3)</v>
      </c>
    </row>
    <row r="13" spans="1:6" ht="20.100000000000001" customHeight="1" x14ac:dyDescent="0.25">
      <c r="A13" s="43" t="s">
        <v>38</v>
      </c>
      <c r="B13" s="44">
        <f>IFERROR(SUBTOTAL(9,#REF!),0)</f>
        <v>0</v>
      </c>
      <c r="C13" s="44">
        <v>0</v>
      </c>
      <c r="D13" s="44">
        <f>IFERROR(SUBTOTAL(9,#REF!),0)</f>
        <v>0</v>
      </c>
      <c r="E13" s="45" t="str">
        <f>IF(B13&lt;&gt;0,D13/B13,"-")</f>
        <v>-</v>
      </c>
      <c r="F13" s="45" t="str">
        <f>IF(C13&lt;&gt;0,D13/C13,"-")</f>
        <v>-</v>
      </c>
    </row>
    <row r="14" spans="1:6" x14ac:dyDescent="0.25">
      <c r="E14" s="17"/>
      <c r="F14" s="17"/>
    </row>
    <row r="15" spans="1:6" x14ac:dyDescent="0.25">
      <c r="C15" s="30"/>
    </row>
    <row r="20" spans="1:6" s="12" customFormat="1" ht="24.95" customHeight="1" x14ac:dyDescent="0.3">
      <c r="A20" s="62" t="s">
        <v>90</v>
      </c>
      <c r="B20" s="62"/>
      <c r="C20" s="62"/>
      <c r="D20" s="62"/>
      <c r="E20" s="62"/>
      <c r="F20" s="62"/>
    </row>
    <row r="21" spans="1:6" s="13" customFormat="1" ht="24.95" customHeight="1" x14ac:dyDescent="0.25">
      <c r="A21" s="14" t="s">
        <v>88</v>
      </c>
      <c r="B21" s="15"/>
      <c r="C21" s="15"/>
      <c r="D21" s="15"/>
      <c r="E21" s="15"/>
      <c r="F21" s="15"/>
    </row>
    <row r="22" spans="1:6" ht="57.6" customHeight="1" x14ac:dyDescent="0.25">
      <c r="A22" s="16" t="s">
        <v>30</v>
      </c>
      <c r="B22" s="16" t="s">
        <v>6</v>
      </c>
      <c r="C22" s="16" t="s">
        <v>7</v>
      </c>
      <c r="D22" s="16" t="s">
        <v>8</v>
      </c>
      <c r="E22" s="16" t="s">
        <v>9</v>
      </c>
      <c r="F22" s="16" t="s">
        <v>10</v>
      </c>
    </row>
    <row r="23" spans="1:6" s="17" customFormat="1" ht="15.95" customHeight="1" x14ac:dyDescent="0.25">
      <c r="A23" s="18" t="s">
        <v>11</v>
      </c>
      <c r="B23" s="18">
        <f>COLUMN()</f>
        <v>2</v>
      </c>
      <c r="C23" s="18">
        <f>COLUMN()</f>
        <v>3</v>
      </c>
      <c r="D23" s="18">
        <f>COLUMN()</f>
        <v>4</v>
      </c>
      <c r="E23" s="18" t="str">
        <f>_xlfn.CONCAT(TEXT(COLUMN(),"@")," (",TEXT(D23,"@")," / ",TEXT(B23,"@"),")")</f>
        <v>5 (4 / 2)</v>
      </c>
      <c r="F23" s="18" t="str">
        <f>_xlfn.CONCAT(TEXT(COLUMN(),"@")," (",TEXT(D23,"@")," / ",TEXT(C23,"@"),")")</f>
        <v>6 (4 / 3)</v>
      </c>
    </row>
    <row r="24" spans="1:6" ht="20.100000000000001" customHeight="1" x14ac:dyDescent="0.25">
      <c r="A24" s="43" t="s">
        <v>38</v>
      </c>
      <c r="B24" s="44">
        <f>IFERROR(SUBTOTAL(9,#REF!),0)</f>
        <v>0</v>
      </c>
      <c r="C24" s="44">
        <f>IFERROR(SUBTOTAL(9,#REF!),0)</f>
        <v>0</v>
      </c>
      <c r="D24" s="44">
        <f>IFERROR(SUBTOTAL(9,#REF!),0)</f>
        <v>0</v>
      </c>
      <c r="E24" s="45" t="str">
        <f>IF(B24&lt;&gt;0,D24/B24,"-")</f>
        <v>-</v>
      </c>
      <c r="F24" s="45" t="str">
        <f>IF(C24&lt;&gt;0,D24/C24,"-")</f>
        <v>-</v>
      </c>
    </row>
    <row r="25" spans="1:6" x14ac:dyDescent="0.25">
      <c r="A25" s="17"/>
      <c r="B25" s="17"/>
      <c r="C25" s="17"/>
      <c r="D25" s="17"/>
      <c r="E25" s="17"/>
      <c r="F25" s="17"/>
    </row>
    <row r="26" spans="1:6" x14ac:dyDescent="0.25">
      <c r="A26" s="17"/>
      <c r="B26" s="17"/>
      <c r="C26" s="17"/>
      <c r="D26" s="17"/>
      <c r="E26" s="17"/>
      <c r="F26" s="17"/>
    </row>
    <row r="27" spans="1:6" s="13" customFormat="1" ht="24.95" customHeight="1" x14ac:dyDescent="0.25">
      <c r="A27" s="14" t="s">
        <v>89</v>
      </c>
      <c r="B27" s="15"/>
      <c r="C27" s="15"/>
      <c r="D27" s="15"/>
      <c r="E27" s="15"/>
      <c r="F27" s="15"/>
    </row>
    <row r="28" spans="1:6" ht="57.6" customHeight="1" x14ac:dyDescent="0.25">
      <c r="A28" s="46" t="s">
        <v>30</v>
      </c>
      <c r="B28" s="16" t="s">
        <v>6</v>
      </c>
      <c r="C28" s="16" t="s">
        <v>7</v>
      </c>
      <c r="D28" s="16" t="s">
        <v>8</v>
      </c>
      <c r="E28" s="16" t="s">
        <v>9</v>
      </c>
      <c r="F28" s="16" t="s">
        <v>10</v>
      </c>
    </row>
    <row r="29" spans="1:6" s="17" customFormat="1" ht="15.95" customHeight="1" x14ac:dyDescent="0.25">
      <c r="A29" s="18" t="s">
        <v>11</v>
      </c>
      <c r="B29" s="18">
        <f>COLUMN()</f>
        <v>2</v>
      </c>
      <c r="C29" s="18">
        <f>COLUMN()</f>
        <v>3</v>
      </c>
      <c r="D29" s="18">
        <f>COLUMN()</f>
        <v>4</v>
      </c>
      <c r="E29" s="18" t="str">
        <f>_xlfn.CONCAT(TEXT(COLUMN(),"@")," (",TEXT(D29,"@")," / ",TEXT(B29,"@"),")")</f>
        <v>5 (4 / 2)</v>
      </c>
      <c r="F29" s="18" t="str">
        <f>_xlfn.CONCAT(TEXT(COLUMN(),"@")," (",TEXT(D29,"@")," / ",TEXT(C29,"@"),")")</f>
        <v>6 (4 / 3)</v>
      </c>
    </row>
    <row r="30" spans="1:6" ht="20.100000000000001" customHeight="1" x14ac:dyDescent="0.25">
      <c r="A30" s="43" t="s">
        <v>38</v>
      </c>
      <c r="B30" s="44">
        <f>IFERROR(SUBTOTAL(9,#REF!),0)</f>
        <v>0</v>
      </c>
      <c r="C30" s="44">
        <f>IFERROR(SUBTOTAL(9,#REF!),0)</f>
        <v>0</v>
      </c>
      <c r="D30" s="44">
        <f>IFERROR(SUBTOTAL(9,#REF!),0)</f>
        <v>0</v>
      </c>
      <c r="E30" s="45" t="str">
        <f>IF(B30&lt;&gt;0,D30/B30,"-")</f>
        <v>-</v>
      </c>
      <c r="F30" s="45" t="str">
        <f>IF(C30&lt;&gt;0,D30/C30,"-")</f>
        <v>-</v>
      </c>
    </row>
    <row r="31" spans="1:6" x14ac:dyDescent="0.25">
      <c r="E31" s="17"/>
      <c r="F31" s="17"/>
    </row>
    <row r="32" spans="1:6" x14ac:dyDescent="0.25">
      <c r="C32" s="30"/>
    </row>
  </sheetData>
  <mergeCells count="4">
    <mergeCell ref="A2:F2"/>
    <mergeCell ref="A3:F3"/>
    <mergeCell ref="A1:F1"/>
    <mergeCell ref="A20:F20"/>
  </mergeCells>
  <pageMargins left="0.39370078740157499" right="0.39370078740157499" top="0.39370078740157499" bottom="0.511811023622047" header="0" footer="0.31496062992126"/>
  <pageSetup paperSize="9" scale="10" fitToHeight="0" orientation="portrait" r:id="rId1"/>
  <headerFooter>
    <oddFooter>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53"/>
  <sheetViews>
    <sheetView tabSelected="1" zoomScaleNormal="100" workbookViewId="0">
      <pane ySplit="5" topLeftCell="A30" activePane="bottomLeft" state="frozen"/>
      <selection pane="bottomLeft" activeCell="D17" sqref="D17"/>
    </sheetView>
  </sheetViews>
  <sheetFormatPr defaultColWidth="9.140625" defaultRowHeight="15" x14ac:dyDescent="0.25"/>
  <cols>
    <col min="1" max="1" width="73.7109375" style="7" customWidth="1"/>
    <col min="2" max="3" width="19.7109375" style="7" customWidth="1"/>
    <col min="4" max="4" width="15" style="7" customWidth="1"/>
  </cols>
  <sheetData>
    <row r="1" spans="1:4" s="11" customFormat="1" ht="30" customHeight="1" x14ac:dyDescent="0.25">
      <c r="A1" s="62" t="s">
        <v>91</v>
      </c>
      <c r="B1" s="62"/>
      <c r="C1" s="62"/>
      <c r="D1" s="62"/>
    </row>
    <row r="2" spans="1:4" s="12" customFormat="1" ht="24.95" customHeight="1" x14ac:dyDescent="0.3">
      <c r="A2" s="62" t="s">
        <v>92</v>
      </c>
      <c r="B2" s="62"/>
      <c r="C2" s="62"/>
      <c r="D2" s="62"/>
    </row>
    <row r="3" spans="1:4" s="13" customFormat="1" ht="24.95" customHeight="1" x14ac:dyDescent="0.25">
      <c r="A3" s="14" t="s">
        <v>93</v>
      </c>
      <c r="B3" s="15"/>
      <c r="C3" s="15"/>
      <c r="D3" s="15"/>
    </row>
    <row r="4" spans="1:4" ht="57.6" customHeight="1" x14ac:dyDescent="0.25">
      <c r="A4" s="46" t="s">
        <v>30</v>
      </c>
      <c r="B4" s="16" t="s">
        <v>7</v>
      </c>
      <c r="C4" s="16" t="s">
        <v>8</v>
      </c>
      <c r="D4" s="16" t="s">
        <v>10</v>
      </c>
    </row>
    <row r="5" spans="1:4" s="17" customFormat="1" ht="15.95" customHeight="1" x14ac:dyDescent="0.25">
      <c r="A5" s="18" t="s">
        <v>11</v>
      </c>
      <c r="B5" s="18">
        <v>2</v>
      </c>
      <c r="C5" s="18">
        <f>COLUMN()</f>
        <v>3</v>
      </c>
      <c r="D5" s="18" t="str">
        <f>_xlfn.CONCAT(TEXT(COLUMN(),"@")," (",TEXT(C5,"@")," / ",TEXT(B5,"@"),")")</f>
        <v>4 (3 / 2)</v>
      </c>
    </row>
    <row r="6" spans="1:4" x14ac:dyDescent="0.25">
      <c r="A6" s="31" t="s">
        <v>84</v>
      </c>
      <c r="B6" s="32">
        <v>506127</v>
      </c>
      <c r="C6" s="32">
        <f>SUBTOTAL(9,C15:C51)</f>
        <v>185936.19999999995</v>
      </c>
      <c r="D6" s="33">
        <v>0.36704070322270888</v>
      </c>
    </row>
    <row r="7" spans="1:4" x14ac:dyDescent="0.25">
      <c r="A7" s="34" t="s">
        <v>85</v>
      </c>
      <c r="B7" s="35">
        <v>506127</v>
      </c>
      <c r="C7" s="35">
        <f>SUBTOTAL(9,C15:C51)</f>
        <v>185936.19999999995</v>
      </c>
      <c r="D7" s="36">
        <v>0.36704070322270888</v>
      </c>
    </row>
    <row r="8" spans="1:4" x14ac:dyDescent="0.25">
      <c r="A8" s="47" t="s">
        <v>94</v>
      </c>
      <c r="B8" s="48"/>
      <c r="C8" s="48"/>
      <c r="D8" s="48"/>
    </row>
    <row r="9" spans="1:4" x14ac:dyDescent="0.25">
      <c r="A9" s="49" t="s">
        <v>95</v>
      </c>
      <c r="B9" s="50" t="s">
        <v>96</v>
      </c>
      <c r="C9" s="51" t="s">
        <v>97</v>
      </c>
      <c r="D9" s="52">
        <v>0.37731005427748576</v>
      </c>
    </row>
    <row r="10" spans="1:4" x14ac:dyDescent="0.25">
      <c r="A10" s="49" t="s">
        <v>98</v>
      </c>
      <c r="B10" s="50" t="s">
        <v>99</v>
      </c>
      <c r="C10" s="51" t="s">
        <v>100</v>
      </c>
      <c r="D10" s="52">
        <v>4.1981290322580647E-2</v>
      </c>
    </row>
    <row r="11" spans="1:4" x14ac:dyDescent="0.25">
      <c r="A11" s="37" t="s">
        <v>101</v>
      </c>
      <c r="B11" s="38">
        <v>506127</v>
      </c>
      <c r="C11" s="38">
        <f>SUBTOTAL(9,C15:C51)</f>
        <v>185936.19999999995</v>
      </c>
      <c r="D11" s="39">
        <v>0.36704070322270888</v>
      </c>
    </row>
    <row r="12" spans="1:4" x14ac:dyDescent="0.25">
      <c r="A12" s="53" t="s">
        <v>102</v>
      </c>
      <c r="B12" s="54">
        <v>12800</v>
      </c>
      <c r="C12" s="54">
        <f>SUBTOTAL(9,C15:C17)</f>
        <v>166.99</v>
      </c>
      <c r="D12" s="55">
        <v>0</v>
      </c>
    </row>
    <row r="13" spans="1:4" x14ac:dyDescent="0.25">
      <c r="A13" s="56" t="s">
        <v>103</v>
      </c>
      <c r="B13" s="57">
        <v>12800</v>
      </c>
      <c r="C13" s="57">
        <f>SUBTOTAL(9,C15:C17)</f>
        <v>166.99</v>
      </c>
      <c r="D13" s="58">
        <v>0</v>
      </c>
    </row>
    <row r="14" spans="1:4" x14ac:dyDescent="0.25">
      <c r="A14" s="59" t="s">
        <v>104</v>
      </c>
      <c r="B14" s="60">
        <v>2800</v>
      </c>
      <c r="C14" s="60">
        <f>SUBTOTAL(9,C15:C15)</f>
        <v>0</v>
      </c>
      <c r="D14" s="61">
        <v>0</v>
      </c>
    </row>
    <row r="15" spans="1:4" x14ac:dyDescent="0.25">
      <c r="A15" s="40" t="s">
        <v>105</v>
      </c>
      <c r="B15" s="41"/>
      <c r="C15" s="41">
        <v>0</v>
      </c>
      <c r="D15" s="42"/>
    </row>
    <row r="16" spans="1:4" x14ac:dyDescent="0.25">
      <c r="A16" s="59" t="s">
        <v>106</v>
      </c>
      <c r="B16" s="60">
        <v>10000</v>
      </c>
      <c r="C16" s="60">
        <f>SUBTOTAL(9,C17:C17)</f>
        <v>166.99</v>
      </c>
      <c r="D16" s="61">
        <v>0</v>
      </c>
    </row>
    <row r="17" spans="1:4" x14ac:dyDescent="0.25">
      <c r="A17" s="40" t="s">
        <v>107</v>
      </c>
      <c r="B17" s="41"/>
      <c r="C17" s="41">
        <v>166.99</v>
      </c>
      <c r="D17" s="42"/>
    </row>
    <row r="18" spans="1:4" x14ac:dyDescent="0.25">
      <c r="A18" s="53" t="s">
        <v>108</v>
      </c>
      <c r="B18" s="54">
        <v>477827</v>
      </c>
      <c r="C18" s="54">
        <f>SUBTOTAL(9,C21:C44)</f>
        <v>185118.49999999997</v>
      </c>
      <c r="D18" s="55">
        <v>0.38741741257819245</v>
      </c>
    </row>
    <row r="19" spans="1:4" x14ac:dyDescent="0.25">
      <c r="A19" s="56" t="s">
        <v>103</v>
      </c>
      <c r="B19" s="57">
        <v>477827</v>
      </c>
      <c r="C19" s="57">
        <f>SUBTOTAL(9,C21:C44)</f>
        <v>185118.49999999997</v>
      </c>
      <c r="D19" s="58">
        <v>0.38741741257819245</v>
      </c>
    </row>
    <row r="20" spans="1:4" x14ac:dyDescent="0.25">
      <c r="A20" s="59" t="s">
        <v>109</v>
      </c>
      <c r="B20" s="60">
        <v>355562</v>
      </c>
      <c r="C20" s="60">
        <f>SUBTOTAL(9,C21:C23)</f>
        <v>155494.88999999998</v>
      </c>
      <c r="D20" s="61">
        <v>0.43732145167368836</v>
      </c>
    </row>
    <row r="21" spans="1:4" x14ac:dyDescent="0.25">
      <c r="A21" s="40" t="s">
        <v>110</v>
      </c>
      <c r="B21" s="41"/>
      <c r="C21" s="41">
        <v>139791.59</v>
      </c>
      <c r="D21" s="42"/>
    </row>
    <row r="22" spans="1:4" x14ac:dyDescent="0.25">
      <c r="A22" s="40" t="s">
        <v>111</v>
      </c>
      <c r="B22" s="41"/>
      <c r="C22" s="41">
        <v>0</v>
      </c>
      <c r="D22" s="42"/>
    </row>
    <row r="23" spans="1:4" x14ac:dyDescent="0.25">
      <c r="A23" s="40" t="s">
        <v>112</v>
      </c>
      <c r="B23" s="41"/>
      <c r="C23" s="41">
        <v>15703.3</v>
      </c>
      <c r="D23" s="42"/>
    </row>
    <row r="24" spans="1:4" x14ac:dyDescent="0.25">
      <c r="A24" s="59" t="s">
        <v>104</v>
      </c>
      <c r="B24" s="60">
        <v>121665</v>
      </c>
      <c r="C24" s="60">
        <f>SUBTOTAL(9,C25:C42)</f>
        <v>29288.07</v>
      </c>
      <c r="D24" s="61">
        <v>0.24072716064603625</v>
      </c>
    </row>
    <row r="25" spans="1:4" x14ac:dyDescent="0.25">
      <c r="A25" s="40" t="s">
        <v>113</v>
      </c>
      <c r="B25" s="41"/>
      <c r="C25" s="41">
        <v>0</v>
      </c>
      <c r="D25" s="42"/>
    </row>
    <row r="26" spans="1:4" x14ac:dyDescent="0.25">
      <c r="A26" s="40" t="s">
        <v>114</v>
      </c>
      <c r="B26" s="41"/>
      <c r="C26" s="41">
        <v>0</v>
      </c>
      <c r="D26" s="42"/>
    </row>
    <row r="27" spans="1:4" x14ac:dyDescent="0.25">
      <c r="A27" s="40" t="s">
        <v>115</v>
      </c>
      <c r="B27" s="41"/>
      <c r="C27" s="41">
        <v>0</v>
      </c>
      <c r="D27" s="42"/>
    </row>
    <row r="28" spans="1:4" x14ac:dyDescent="0.25">
      <c r="A28" s="40" t="s">
        <v>116</v>
      </c>
      <c r="B28" s="41"/>
      <c r="C28" s="41">
        <v>1723.42</v>
      </c>
      <c r="D28" s="42"/>
    </row>
    <row r="29" spans="1:4" x14ac:dyDescent="0.25">
      <c r="A29" s="40" t="s">
        <v>117</v>
      </c>
      <c r="B29" s="41"/>
      <c r="C29" s="41">
        <v>13148.69</v>
      </c>
      <c r="D29" s="42"/>
    </row>
    <row r="30" spans="1:4" x14ac:dyDescent="0.25">
      <c r="A30" s="40" t="s">
        <v>118</v>
      </c>
      <c r="B30" s="41"/>
      <c r="C30" s="41">
        <v>775.15</v>
      </c>
      <c r="D30" s="42"/>
    </row>
    <row r="31" spans="1:4" x14ac:dyDescent="0.25">
      <c r="A31" s="40" t="s">
        <v>119</v>
      </c>
      <c r="B31" s="41"/>
      <c r="C31" s="41">
        <v>0</v>
      </c>
      <c r="D31" s="42"/>
    </row>
    <row r="32" spans="1:4" x14ac:dyDescent="0.25">
      <c r="A32" s="40" t="s">
        <v>120</v>
      </c>
      <c r="B32" s="41"/>
      <c r="C32" s="41">
        <v>0</v>
      </c>
      <c r="D32" s="42"/>
    </row>
    <row r="33" spans="1:4" x14ac:dyDescent="0.25">
      <c r="A33" s="40" t="s">
        <v>121</v>
      </c>
      <c r="B33" s="41"/>
      <c r="C33" s="41">
        <v>2549.7399999999998</v>
      </c>
      <c r="D33" s="42"/>
    </row>
    <row r="34" spans="1:4" x14ac:dyDescent="0.25">
      <c r="A34" s="40" t="s">
        <v>122</v>
      </c>
      <c r="B34" s="41"/>
      <c r="C34" s="41">
        <v>3250</v>
      </c>
      <c r="D34" s="42"/>
    </row>
    <row r="35" spans="1:4" x14ac:dyDescent="0.25">
      <c r="A35" s="40" t="s">
        <v>123</v>
      </c>
      <c r="B35" s="41"/>
      <c r="C35" s="41">
        <v>386.49</v>
      </c>
      <c r="D35" s="42"/>
    </row>
    <row r="36" spans="1:4" x14ac:dyDescent="0.25">
      <c r="A36" s="40" t="s">
        <v>124</v>
      </c>
      <c r="B36" s="41"/>
      <c r="C36" s="41">
        <v>3063.69</v>
      </c>
      <c r="D36" s="42"/>
    </row>
    <row r="37" spans="1:4" x14ac:dyDescent="0.25">
      <c r="A37" s="40" t="s">
        <v>125</v>
      </c>
      <c r="B37" s="41"/>
      <c r="C37" s="41">
        <v>0</v>
      </c>
      <c r="D37" s="42"/>
    </row>
    <row r="38" spans="1:4" x14ac:dyDescent="0.25">
      <c r="A38" s="40" t="s">
        <v>126</v>
      </c>
      <c r="B38" s="41"/>
      <c r="C38" s="41">
        <v>0</v>
      </c>
      <c r="D38" s="42"/>
    </row>
    <row r="39" spans="1:4" x14ac:dyDescent="0.25">
      <c r="A39" s="40" t="s">
        <v>127</v>
      </c>
      <c r="B39" s="41"/>
      <c r="C39" s="41">
        <v>3385.84</v>
      </c>
      <c r="D39" s="42"/>
    </row>
    <row r="40" spans="1:4" x14ac:dyDescent="0.25">
      <c r="A40" s="40" t="s">
        <v>105</v>
      </c>
      <c r="B40" s="41"/>
      <c r="C40" s="41">
        <v>1005.05</v>
      </c>
      <c r="D40" s="42"/>
    </row>
    <row r="41" spans="1:4" x14ac:dyDescent="0.25">
      <c r="A41" s="40" t="s">
        <v>128</v>
      </c>
      <c r="B41" s="41"/>
      <c r="C41" s="41">
        <v>0</v>
      </c>
      <c r="D41" s="42"/>
    </row>
    <row r="42" spans="1:4" x14ac:dyDescent="0.25">
      <c r="A42" s="40" t="s">
        <v>129</v>
      </c>
      <c r="B42" s="41"/>
      <c r="C42" s="41">
        <v>0</v>
      </c>
      <c r="D42" s="42"/>
    </row>
    <row r="43" spans="1:4" x14ac:dyDescent="0.25">
      <c r="A43" s="59" t="s">
        <v>130</v>
      </c>
      <c r="B43" s="60">
        <v>600</v>
      </c>
      <c r="C43" s="60">
        <f>SUBTOTAL(9,C44:C44)</f>
        <v>335.54</v>
      </c>
      <c r="D43" s="61">
        <v>0.55923333333333336</v>
      </c>
    </row>
    <row r="44" spans="1:4" x14ac:dyDescent="0.25">
      <c r="A44" s="40" t="s">
        <v>131</v>
      </c>
      <c r="B44" s="41"/>
      <c r="C44" s="41">
        <v>335.54</v>
      </c>
      <c r="D44" s="42"/>
    </row>
    <row r="45" spans="1:4" x14ac:dyDescent="0.25">
      <c r="A45" s="53" t="s">
        <v>132</v>
      </c>
      <c r="B45" s="54">
        <v>15500</v>
      </c>
      <c r="C45" s="54">
        <f>SUBTOTAL(9,C48:C51)</f>
        <v>650.71</v>
      </c>
      <c r="D45" s="55">
        <v>4.1981290322580647E-2</v>
      </c>
    </row>
    <row r="46" spans="1:4" x14ac:dyDescent="0.25">
      <c r="A46" s="56" t="s">
        <v>133</v>
      </c>
      <c r="B46" s="57">
        <v>15500</v>
      </c>
      <c r="C46" s="57">
        <f>SUBTOTAL(9,C48:C51)</f>
        <v>650.71</v>
      </c>
      <c r="D46" s="58">
        <v>4.1981290322580647E-2</v>
      </c>
    </row>
    <row r="47" spans="1:4" x14ac:dyDescent="0.25">
      <c r="A47" s="59" t="s">
        <v>104</v>
      </c>
      <c r="B47" s="60">
        <v>1500</v>
      </c>
      <c r="C47" s="60">
        <f>SUBTOTAL(9,C48:C48)</f>
        <v>650.71</v>
      </c>
      <c r="D47" s="61">
        <v>0.43380666666666673</v>
      </c>
    </row>
    <row r="48" spans="1:4" x14ac:dyDescent="0.25">
      <c r="A48" s="40" t="s">
        <v>134</v>
      </c>
      <c r="B48" s="41"/>
      <c r="C48" s="41">
        <v>650.71</v>
      </c>
      <c r="D48" s="42"/>
    </row>
    <row r="49" spans="1:4" x14ac:dyDescent="0.25">
      <c r="A49" s="59" t="s">
        <v>106</v>
      </c>
      <c r="B49" s="60">
        <v>14000</v>
      </c>
      <c r="C49" s="60">
        <f>SUBTOTAL(9,C50:C51)</f>
        <v>0</v>
      </c>
      <c r="D49" s="61">
        <v>0</v>
      </c>
    </row>
    <row r="50" spans="1:4" x14ac:dyDescent="0.25">
      <c r="A50" s="40" t="s">
        <v>107</v>
      </c>
      <c r="B50" s="41"/>
      <c r="C50" s="41">
        <v>0</v>
      </c>
      <c r="D50" s="42"/>
    </row>
    <row r="51" spans="1:4" x14ac:dyDescent="0.25">
      <c r="A51" s="40" t="s">
        <v>135</v>
      </c>
      <c r="B51" s="41"/>
      <c r="C51" s="41">
        <v>0</v>
      </c>
      <c r="D51" s="42"/>
    </row>
    <row r="52" spans="1:4" ht="20.100000000000001" customHeight="1" x14ac:dyDescent="0.25">
      <c r="A52" s="43" t="s">
        <v>38</v>
      </c>
      <c r="B52" s="44">
        <v>506127</v>
      </c>
      <c r="C52" s="44">
        <f>IFERROR(SUBTOTAL(9,C15:C51),0)</f>
        <v>185936.19999999995</v>
      </c>
      <c r="D52" s="45">
        <v>0.36704070322270888</v>
      </c>
    </row>
    <row r="53" spans="1:4" x14ac:dyDescent="0.25">
      <c r="D53" s="17"/>
    </row>
  </sheetData>
  <mergeCells count="2">
    <mergeCell ref="A2:D2"/>
    <mergeCell ref="A1:D1"/>
  </mergeCells>
  <pageMargins left="0.39370078740157499" right="0.39370078740157499" top="0.39370078740157499" bottom="0.511811023622047" header="0" footer="0.31496062992126"/>
  <pageSetup paperSize="9" scale="10" fitToHeight="0" orientation="portrait" r:id="rId1"/>
  <headerFooter>
    <oddFooter>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22</vt:i4>
      </vt:variant>
    </vt:vector>
  </HeadingPairs>
  <TitlesOfParts>
    <vt:vector size="26" baseType="lpstr">
      <vt:lpstr>Sažetak</vt:lpstr>
      <vt:lpstr>Račun prihoda i rashoda</vt:lpstr>
      <vt:lpstr>Račun financiranja</vt:lpstr>
      <vt:lpstr>Posebni dio</vt:lpstr>
      <vt:lpstr>Sažetak!__S0A_Master_DS__X</vt:lpstr>
      <vt:lpstr>Sažetak!__S0A_Naslov_DS__</vt:lpstr>
      <vt:lpstr>'Račun prihoda i rashoda'!__S1A_G01_DS__X</vt:lpstr>
      <vt:lpstr>'Račun prihoda i rashoda'!__S1A_G02_DS__X</vt:lpstr>
      <vt:lpstr>'Račun prihoda i rashoda'!__S1A_G03_DS__X</vt:lpstr>
      <vt:lpstr>'Račun prihoda i rashoda'!__S1A_Master_DS__X</vt:lpstr>
      <vt:lpstr>'Račun financiranja'!__S1A_Naslov_DS__</vt:lpstr>
      <vt:lpstr>'Račun prihoda i rashoda'!__S1A_Naslov_DS__</vt:lpstr>
      <vt:lpstr>'Posebni dio'!__S2A_G01_DS__X</vt:lpstr>
      <vt:lpstr>'Posebni dio'!__S2A_G02_DS__X</vt:lpstr>
      <vt:lpstr>'Posebni dio'!__S2A_G02D__</vt:lpstr>
      <vt:lpstr>'Posebni dio'!__S2A_G03_DS__X</vt:lpstr>
      <vt:lpstr>'Posebni dio'!__S2A_G04_DS__X</vt:lpstr>
      <vt:lpstr>'Posebni dio'!__S2A_G05_DS__X</vt:lpstr>
      <vt:lpstr>'Posebni dio'!__S2A_G06_DS__X</vt:lpstr>
      <vt:lpstr>'Posebni dio'!__S2A_Master_DS__X</vt:lpstr>
      <vt:lpstr>'Posebni dio'!__S2A_Naslov_DS__</vt:lpstr>
      <vt:lpstr>Sažetak!S0A_Ver1</vt:lpstr>
      <vt:lpstr>'Račun financiranja'!S1A_RedoviSveuk</vt:lpstr>
      <vt:lpstr>'Račun prihoda i rashoda'!S1A_RedoviSveuk</vt:lpstr>
      <vt:lpstr>'Posebni dio'!S2A_GDET01_Redovi</vt:lpstr>
      <vt:lpstr>'Posebni dio'!S2A_RedoviSveuk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Državni Arhiv Virovitica</cp:lastModifiedBy>
  <dcterms:created xsi:type="dcterms:W3CDTF">2026-08-04T09:01:37Z</dcterms:created>
  <dcterms:modified xsi:type="dcterms:W3CDTF">2026-08-04T10:23:36Z</dcterms:modified>
</cp:coreProperties>
</file>